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radleystoke.sharepoint.com/Data/BSTC Agenda and Minutes/BS Agendas/Current Committee Agendas/Full Council - 17th June 2026/"/>
    </mc:Choice>
  </mc:AlternateContent>
  <xr:revisionPtr revIDLastSave="0" documentId="8_{F061A284-73D7-43D0-8AAB-721940B7F8BE}" xr6:coauthVersionLast="47" xr6:coauthVersionMax="47" xr10:uidLastSave="{00000000-0000-0000-0000-000000000000}"/>
  <bookViews>
    <workbookView xWindow="-120" yWindow="-120" windowWidth="29040" windowHeight="15720" tabRatio="874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 " sheetId="15" r:id="rId7"/>
    <sheet name="Box 9 Fixed assets" sheetId="11" r:id="rId8"/>
    <sheet name="Box 10 Borrowings" sheetId="12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5" l="1"/>
  <c r="E27" i="15"/>
  <c r="F32" i="15" l="1"/>
  <c r="C17" i="13" l="1"/>
  <c r="D17" i="13"/>
  <c r="E34" i="11"/>
  <c r="C34" i="11"/>
  <c r="C40" i="11"/>
  <c r="B40" i="11"/>
  <c r="D39" i="11"/>
  <c r="D38" i="11"/>
  <c r="D37" i="11"/>
  <c r="C16" i="13"/>
  <c r="D16" i="13"/>
  <c r="D40" i="11" l="1"/>
  <c r="F11" i="13"/>
  <c r="H11" i="13" s="1"/>
  <c r="E20" i="13"/>
  <c r="G20" i="13" s="1"/>
  <c r="E19" i="13"/>
  <c r="G19" i="13" s="1"/>
  <c r="E12" i="13"/>
  <c r="G12" i="13" s="1"/>
  <c r="E13" i="13"/>
  <c r="G13" i="13" s="1"/>
  <c r="E14" i="13"/>
  <c r="G14" i="13" s="1"/>
  <c r="E15" i="13"/>
  <c r="G15" i="13" s="1"/>
  <c r="E11" i="13"/>
  <c r="G11" i="13" s="1"/>
  <c r="F20" i="13"/>
  <c r="H20" i="13" s="1"/>
  <c r="F19" i="13"/>
  <c r="H19" i="13" s="1"/>
  <c r="F12" i="13"/>
  <c r="H12" i="13" s="1"/>
  <c r="F13" i="13"/>
  <c r="H13" i="13" s="1"/>
  <c r="F14" i="13"/>
  <c r="H14" i="13" s="1"/>
  <c r="F15" i="13"/>
  <c r="H15" i="13" s="1"/>
  <c r="J12" i="13" l="1"/>
  <c r="J20" i="13"/>
  <c r="J19" i="13"/>
  <c r="J15" i="13"/>
  <c r="J11" i="13"/>
  <c r="J14" i="13"/>
  <c r="J13" i="13"/>
  <c r="E4" i="12"/>
  <c r="C4" i="12"/>
  <c r="E4" i="11"/>
  <c r="C4" i="11"/>
  <c r="E4" i="10"/>
  <c r="C4" i="10"/>
  <c r="E4" i="9"/>
  <c r="C4" i="9"/>
  <c r="E4" i="8"/>
  <c r="C4" i="8"/>
  <c r="D4" i="7"/>
  <c r="B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9" i="10"/>
  <c r="B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B30" i="7"/>
  <c r="A30" i="7"/>
  <c r="C15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C30" i="7"/>
  <c r="E7" i="8"/>
  <c r="F7" i="8" s="1"/>
  <c r="E6" i="12"/>
  <c r="E7" i="12"/>
  <c r="E7" i="11"/>
  <c r="F7" i="11" s="1"/>
  <c r="E7" i="9"/>
  <c r="F7" i="9" s="1"/>
  <c r="D7" i="7"/>
  <c r="E7" i="7" s="1"/>
  <c r="E7" i="1"/>
  <c r="F7" i="1" s="1"/>
  <c r="E6" i="8"/>
  <c r="D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<sst xmlns="http://schemas.openxmlformats.org/spreadsheetml/2006/main" count="166" uniqueCount="102">
  <si>
    <t>Accounting statements 2025-26</t>
  </si>
  <si>
    <t>By completing this box, the figures will pull through to the relevant tabs of the workbook to assist you in reporting on the significant variances</t>
  </si>
  <si>
    <t>Year ending</t>
  </si>
  <si>
    <t>Notes and guidance</t>
  </si>
  <si>
    <t>Explanation required</t>
  </si>
  <si>
    <t>Variance £</t>
  </si>
  <si>
    <t>Variance %</t>
  </si>
  <si>
    <t>Please round all figures to nearest £1.  Do not leave any boxes blank and report £0 or Nil balances.  All figures must agree to underlying financial records.</t>
  </si>
  <si>
    <t>1. Balances brought forward</t>
  </si>
  <si>
    <t>Total balances and reserves at the beginning of the year as recorded in the financial records.  Value must agree to Box 7 of previous year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</si>
  <si>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</si>
  <si>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</si>
  <si>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</si>
  <si>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</si>
  <si>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</si>
  <si>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</si>
  <si>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</si>
  <si>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</si>
  <si>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</si>
  <si>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</si>
  <si>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</si>
  <si>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</si>
  <si>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Bal c/f checker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</si>
  <si>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</si>
  <si>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</si>
  <si>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</si>
  <si>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</si>
  <si>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</si>
  <si>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</si>
  <si>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Precept or rates and levies</t>
  </si>
  <si>
    <t>Difference</t>
  </si>
  <si>
    <t>% Change</t>
  </si>
  <si>
    <t>Use the table below to breakdown your explanation</t>
  </si>
  <si>
    <t>2025
£</t>
  </si>
  <si>
    <t>2026
£</t>
  </si>
  <si>
    <t>Explanation (Ensure each explanation is quantified)</t>
  </si>
  <si>
    <t>Total</t>
  </si>
  <si>
    <t>Enter more lines as appropriate</t>
  </si>
  <si>
    <t>Other receipts</t>
  </si>
  <si>
    <t>(consider any fixed assets that have been sold and ensure reflected in explanation in box 9 fixed assets)</t>
  </si>
  <si>
    <t>Please ensure you complete the value for both years, please do not provide the movement only.</t>
  </si>
  <si>
    <t>Staff costs</t>
  </si>
  <si>
    <t>Identify and quantify, changes in head count, pay awards, change in hours, please provide a value</t>
  </si>
  <si>
    <t>Loan interest &amp; capital repayments</t>
  </si>
  <si>
    <t>All other payments</t>
  </si>
  <si>
    <t>(consider any fixed assets that have been purchased and reflect in explanation in box 9 fixed assets)</t>
  </si>
  <si>
    <t>Is this purchase an asset and reflected in Box 9</t>
  </si>
  <si>
    <t>Reserves</t>
  </si>
  <si>
    <t>Box 7</t>
  </si>
  <si>
    <t>Precept</t>
  </si>
  <si>
    <t>£</t>
  </si>
  <si>
    <t>Total reserves (must agree to Box 7)</t>
  </si>
  <si>
    <t>Total fixed assets inc. long term investments</t>
  </si>
  <si>
    <t>(include any new additions or sold assets which should be reflected in other receipts or other payments)</t>
  </si>
  <si>
    <t>Fixed assets</t>
  </si>
  <si>
    <t>Is this asset movement reflected in Box 3 or Box 6</t>
  </si>
  <si>
    <t>If No please explain why</t>
  </si>
  <si>
    <t>Long Term investments</t>
  </si>
  <si>
    <t>Please provide value of investments held at each year end</t>
  </si>
  <si>
    <t>Total borrowings</t>
  </si>
  <si>
    <t>Please provide 3rd party confirmation if a non PWLB loan</t>
  </si>
  <si>
    <r>
      <rPr>
        <b/>
        <u/>
        <sz val="11"/>
        <rFont val="Calibri"/>
        <family val="2"/>
        <scheme val="minor"/>
      </rPr>
      <t>N/C 4002a Grant Income Received</t>
    </r>
    <r>
      <rPr>
        <sz val="11"/>
        <rFont val="Calibri"/>
        <family val="2"/>
        <scheme val="minor"/>
      </rPr>
      <t xml:space="preserve"> - Main difference covered by £9,780 Stronger Together Grant Funding from South Glos Council Received in 25/26 for Orchard Development. Remaining £484 covered by small variations across years for Warm Space funding etc</t>
    </r>
  </si>
  <si>
    <r>
      <rPr>
        <b/>
        <i/>
        <u/>
        <sz val="11"/>
        <rFont val="Calibri"/>
        <family val="2"/>
        <scheme val="minor"/>
      </rPr>
      <t>N/C 4002 Capital Grant</t>
    </r>
    <r>
      <rPr>
        <b/>
        <i/>
        <sz val="11"/>
        <rFont val="Calibri"/>
        <family val="2"/>
        <scheme val="minor"/>
      </rPr>
      <t xml:space="preserve"> - </t>
    </r>
    <r>
      <rPr>
        <i/>
        <sz val="11"/>
        <rFont val="Calibri"/>
        <family val="2"/>
        <scheme val="minor"/>
      </rPr>
      <t xml:space="preserve">24/25 re Bin &amp; Bench donated by Leisure Equipment Installer  </t>
    </r>
  </si>
  <si>
    <r>
      <rPr>
        <b/>
        <u/>
        <sz val="11"/>
        <rFont val="Calibri"/>
        <family val="2"/>
        <scheme val="minor"/>
      </rPr>
      <t>N/C 4003 - Misc Income</t>
    </r>
    <r>
      <rPr>
        <sz val="11"/>
        <rFont val="Calibri"/>
        <family val="2"/>
        <scheme val="minor"/>
      </rPr>
      <t xml:space="preserve"> - Main drop was due to the VAT on sports hire reclaimed in 24/25 = £16,546 as a one off and 25/26 included a reimbursement for a bridge repair = £3,075 + insurance settlement for council vehicle damage in 25/26 = £ 1965 and the remaining difference is linked to external funding for International Womens Day and  the remaining £597 is linked to variations in external funding for International Womens Day etc</t>
    </r>
  </si>
  <si>
    <r>
      <rPr>
        <b/>
        <u/>
        <sz val="11"/>
        <rFont val="Calibri"/>
        <family val="2"/>
        <scheme val="minor"/>
      </rPr>
      <t xml:space="preserve">N/C 4003 Office Income </t>
    </r>
    <r>
      <rPr>
        <b/>
        <sz val="11"/>
        <rFont val="Calibri"/>
        <family val="2"/>
        <scheme val="minor"/>
      </rPr>
      <t xml:space="preserve">- </t>
    </r>
    <r>
      <rPr>
        <sz val="11"/>
        <rFont val="Calibri"/>
        <family val="2"/>
        <scheme val="minor"/>
      </rPr>
      <t>Increase due to chargeable training income paid by other attending Town &amp; Parish Councils for First Aid Course etc</t>
    </r>
  </si>
  <si>
    <r>
      <rPr>
        <b/>
        <u/>
        <sz val="11"/>
        <rFont val="Calibri"/>
        <family val="2"/>
        <scheme val="minor"/>
      </rPr>
      <t>N/C 4106 - 4108 - Room Hire</t>
    </r>
    <r>
      <rPr>
        <sz val="11"/>
        <rFont val="Calibri"/>
        <family val="2"/>
        <scheme val="minor"/>
      </rPr>
      <t>. Small drop in adhoc room hire across 3 sites</t>
    </r>
  </si>
  <si>
    <r>
      <t xml:space="preserve">N/C 4010 - Bank/Investment Income - </t>
    </r>
    <r>
      <rPr>
        <sz val="11"/>
        <rFont val="Calibri"/>
        <family val="2"/>
        <scheme val="minor"/>
      </rPr>
      <t xml:space="preserve">Drop linked to fall in interest rates in 2025/26 compared to 2024/25 </t>
    </r>
  </si>
  <si>
    <r>
      <rPr>
        <b/>
        <u/>
        <sz val="11"/>
        <rFont val="Calibri"/>
        <family val="2"/>
        <scheme val="minor"/>
      </rPr>
      <t xml:space="preserve">N/C 4012 - Youth Income - </t>
    </r>
    <r>
      <rPr>
        <sz val="11"/>
        <rFont val="Calibri"/>
        <family val="2"/>
        <scheme val="minor"/>
      </rPr>
      <t>Donations from Youth trips and the 25 Youth Community Festival</t>
    </r>
  </si>
  <si>
    <r>
      <rPr>
        <b/>
        <u/>
        <sz val="11"/>
        <rFont val="Calibri"/>
        <family val="2"/>
        <scheme val="minor"/>
      </rPr>
      <t>N/C 4106 - 4109 - Outdoor Sports &amp; Projector Hire</t>
    </r>
    <r>
      <rPr>
        <sz val="11"/>
        <rFont val="Calibri"/>
        <family val="2"/>
        <scheme val="minor"/>
      </rPr>
      <t xml:space="preserve"> - Small drop in sports and projector hire compared to 24/25</t>
    </r>
  </si>
  <si>
    <r>
      <rPr>
        <b/>
        <u/>
        <sz val="11"/>
        <rFont val="Calibri"/>
        <family val="2"/>
        <scheme val="minor"/>
      </rPr>
      <t>N/C 4512 - SGC Youth Grant Funding</t>
    </r>
    <r>
      <rPr>
        <sz val="11"/>
        <rFont val="Calibri"/>
        <family val="2"/>
        <scheme val="minor"/>
      </rPr>
      <t xml:space="preserve"> - No change</t>
    </r>
  </si>
  <si>
    <r>
      <rPr>
        <b/>
        <u/>
        <sz val="11"/>
        <rFont val="Calibri"/>
        <family val="2"/>
        <scheme val="minor"/>
      </rPr>
      <t>N/C 4517 - Youth Lottery Funding</t>
    </r>
    <r>
      <rPr>
        <sz val="11"/>
        <rFont val="Calibri"/>
        <family val="2"/>
        <scheme val="minor"/>
      </rPr>
      <t xml:space="preserve"> - Unspent funds rolled into 2025/26</t>
    </r>
  </si>
  <si>
    <r>
      <rPr>
        <b/>
        <u/>
        <sz val="11"/>
        <rFont val="Calibri"/>
        <family val="2"/>
        <scheme val="minor"/>
      </rPr>
      <t>N/C 1234/4010</t>
    </r>
    <r>
      <rPr>
        <sz val="11"/>
        <rFont val="Calibri"/>
        <family val="2"/>
        <scheme val="minor"/>
      </rPr>
      <t xml:space="preserve"> -Adjustment linked to sale of total £60K CCLA Property Fund Investment May 25 - Proceeds = £51,782.28 &amp; capital loss of  £8,207.72 - processed through N/C 4010 as income entries then reversed against the investment code N/C 1234</t>
    </r>
  </si>
  <si>
    <t>Reserves and year end surplus less CCLA investment agree with Box 7 - see reserve tab</t>
  </si>
  <si>
    <t>Nominal Code</t>
  </si>
  <si>
    <t>Description</t>
  </si>
  <si>
    <t xml:space="preserve">S106 Fitness Equipment Maintenance + Mentoring Funding </t>
  </si>
  <si>
    <t>Tree Survey Reserve</t>
  </si>
  <si>
    <t>All Sites Refurbishment</t>
  </si>
  <si>
    <t>Brook Way Centre Development Reserve</t>
  </si>
  <si>
    <t>Play area Replacement Reserve</t>
  </si>
  <si>
    <t>Britain in Bloom Reserve</t>
  </si>
  <si>
    <t>Online Booking &amp; payment System</t>
  </si>
  <si>
    <t>Street Furniture &amp; Xmas Lights</t>
  </si>
  <si>
    <t>Ground Maintenance Equipment</t>
  </si>
  <si>
    <t>Strategic Planning Projects (MUGA)</t>
  </si>
  <si>
    <t>Vehicle Replacement</t>
  </si>
  <si>
    <t>Youth Provision</t>
  </si>
  <si>
    <t>Skate Park Reserve</t>
  </si>
  <si>
    <t>Green Resources - Solar Panel Reserve</t>
  </si>
  <si>
    <t>Jubilee Centre Hard Court Resurface Reserve</t>
  </si>
  <si>
    <t>Election Reserve</t>
  </si>
  <si>
    <t>Future Budget Funding Reserve</t>
  </si>
  <si>
    <t>Contingent Reserve</t>
  </si>
  <si>
    <t>Total Reserves are less than x 2 the precept therefore additional explanation not required</t>
  </si>
  <si>
    <t>Earmarked reserves held @ 31/3/26:</t>
  </si>
  <si>
    <r>
      <t xml:space="preserve">Less CCLA Long Term Investment- </t>
    </r>
    <r>
      <rPr>
        <b/>
        <sz val="11"/>
        <color rgb="FFC00000"/>
        <rFont val="Trebuchet MS"/>
        <family val="2"/>
      </rPr>
      <t>Sold April/May 25</t>
    </r>
  </si>
  <si>
    <t>General Year End Surplus to C/Fwd</t>
  </si>
  <si>
    <t>Reserve @ 31/3/26</t>
  </si>
  <si>
    <t>Signed____________________________</t>
  </si>
  <si>
    <t>Dated____________________________</t>
  </si>
  <si>
    <t>BRADLEY STOKE TOWN COUNCIL - SIGNIFICANT VARIANCES 2025/26</t>
  </si>
  <si>
    <t>AVON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</si>
</sst>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color rgb="FFFF0000"/>
      <name val="Trebuchet MS"/>
      <family val="2"/>
    </font>
    <font>
      <b/>
      <sz val="11"/>
      <color rgb="FFC00000"/>
      <name val="Trebuchet MS"/>
      <family val="2"/>
    </font>
    <font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7" fillId="0" borderId="0" xfId="0" applyFont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8" fillId="0" borderId="0" xfId="0" applyFont="1"/>
    <xf numFmtId="43" fontId="0" fillId="0" borderId="9" xfId="0" applyNumberFormat="1" applyBorder="1" applyAlignment="1">
      <alignment horizontal="center"/>
    </xf>
    <xf numFmtId="3" fontId="7" fillId="0" borderId="1" xfId="0" applyNumberFormat="1" applyFont="1" applyBorder="1"/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15" fillId="5" borderId="1" xfId="0" applyFont="1" applyFill="1" applyBorder="1" applyAlignment="1">
      <alignment wrapText="1"/>
    </xf>
    <xf numFmtId="0" fontId="15" fillId="5" borderId="1" xfId="0" applyFont="1" applyFill="1" applyBorder="1"/>
    <xf numFmtId="0" fontId="15" fillId="5" borderId="1" xfId="0" applyFont="1" applyFill="1" applyBorder="1" applyAlignment="1">
      <alignment horizontal="center" wrapText="1"/>
    </xf>
    <xf numFmtId="0" fontId="15" fillId="7" borderId="1" xfId="0" applyFont="1" applyFill="1" applyBorder="1" applyAlignment="1">
      <alignment horizontal="left"/>
    </xf>
    <xf numFmtId="0" fontId="15" fillId="7" borderId="1" xfId="0" applyFont="1" applyFill="1" applyBorder="1" applyAlignment="1">
      <alignment wrapText="1"/>
    </xf>
    <xf numFmtId="2" fontId="15" fillId="7" borderId="1" xfId="0" applyNumberFormat="1" applyFont="1" applyFill="1" applyBorder="1"/>
    <xf numFmtId="0" fontId="15" fillId="7" borderId="1" xfId="0" applyFont="1" applyFill="1" applyBorder="1"/>
    <xf numFmtId="2" fontId="15" fillId="0" borderId="1" xfId="0" applyNumberFormat="1" applyFont="1" applyBorder="1"/>
    <xf numFmtId="0" fontId="16" fillId="6" borderId="14" xfId="0" applyFont="1" applyFill="1" applyBorder="1"/>
    <xf numFmtId="6" fontId="15" fillId="3" borderId="1" xfId="0" applyNumberFormat="1" applyFont="1" applyFill="1" applyBorder="1" applyAlignment="1">
      <alignment horizontal="center"/>
    </xf>
    <xf numFmtId="6" fontId="15" fillId="3" borderId="1" xfId="0" applyNumberFormat="1" applyFont="1" applyFill="1" applyBorder="1"/>
    <xf numFmtId="0" fontId="26" fillId="6" borderId="13" xfId="0" applyFont="1" applyFill="1" applyBorder="1" applyAlignment="1">
      <alignment horizontal="left" vertical="top" wrapText="1"/>
    </xf>
    <xf numFmtId="0" fontId="26" fillId="0" borderId="13" xfId="0" applyFont="1" applyBorder="1" applyAlignment="1">
      <alignment horizontal="left" vertical="top" wrapText="1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 vertical="top" wrapText="1"/>
    </xf>
    <xf numFmtId="0" fontId="29" fillId="0" borderId="0" xfId="0" applyFont="1"/>
    <xf numFmtId="0" fontId="26" fillId="0" borderId="0" xfId="0" applyFont="1"/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0" fillId="0" borderId="0" xfId="0" applyAlignment="1">
      <alignment horizontal="left" vertical="top" wrapText="1"/>
    </xf>
    <xf numFmtId="0" fontId="0" fillId="0" borderId="0" xfId="0"/>
    <xf numFmtId="0" fontId="7" fillId="0" borderId="2" xfId="0" applyFont="1" applyBorder="1"/>
    <xf numFmtId="0" fontId="0" fillId="0" borderId="3" xfId="0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6" fillId="0" borderId="2" xfId="0" applyFont="1" applyBorder="1"/>
    <xf numFmtId="0" fontId="7" fillId="0" borderId="2" xfId="0" applyFont="1" applyBorder="1" applyAlignment="1">
      <alignment wrapText="1"/>
    </xf>
    <xf numFmtId="0" fontId="8" fillId="0" borderId="2" xfId="0" applyFont="1" applyBorder="1"/>
    <xf numFmtId="0" fontId="8" fillId="0" borderId="3" xfId="0" applyFont="1" applyBorder="1"/>
    <xf numFmtId="0" fontId="21" fillId="0" borderId="2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0" xfId="0" applyFont="1" applyAlignment="1">
      <alignment wrapText="1"/>
    </xf>
  </cellXfs>
  <cellStyles count="3">
    <cellStyle name="Comma" xfId="2" builtinId="3"/>
    <cellStyle name="Normal" xfId="0" builtinId="0"/>
    <cellStyle name="Per 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tabColor rgb="FFFF0000"/>
    <pageSetUpPr fitToPage="1"/>
  </sheetPr>
  <dimension ref="B1:J26"/>
  <sheetViews>
    <sheetView tabSelected="1" workbookViewId="0">
      <selection activeCell="I16" sqref="I16"/>
    </sheetView>
  </sheetViews>
  <sheetFormatPr defaultColWidth="9.140625" defaultRowHeight="15" x14ac:dyDescent="0.25"/>
  <cols>
    <col min="1" max="1" width="4.140625" customWidth="1"/>
    <col min="2" max="2" width="28.7109375" style="22" customWidth="1"/>
    <col min="3" max="6" width="16.5703125" customWidth="1"/>
    <col min="7" max="8" width="16.5703125" hidden="1" customWidth="1"/>
    <col min="9" max="9" width="77.140625" style="23" customWidth="1"/>
    <col min="10" max="10" width="23.140625" bestFit="1" customWidth="1"/>
  </cols>
  <sheetData>
    <row r="1" spans="2:10" ht="18.75" x14ac:dyDescent="0.3">
      <c r="B1" s="92" t="s">
        <v>100</v>
      </c>
      <c r="C1" s="93"/>
      <c r="D1" s="93"/>
      <c r="E1" s="93"/>
      <c r="F1" s="93"/>
      <c r="G1" s="93"/>
      <c r="H1" s="93"/>
      <c r="I1" s="93"/>
      <c r="J1" s="93"/>
    </row>
    <row r="2" spans="2:10" ht="18.75" x14ac:dyDescent="0.3">
      <c r="B2" s="89" t="s">
        <v>101</v>
      </c>
      <c r="C2" s="88"/>
      <c r="D2" s="88"/>
      <c r="E2" s="88"/>
      <c r="F2" s="88"/>
      <c r="G2" s="88"/>
      <c r="H2" s="88"/>
      <c r="I2" s="88"/>
      <c r="J2" s="88"/>
    </row>
    <row r="3" spans="2:10" ht="7.5" customHeight="1" x14ac:dyDescent="0.25"/>
    <row r="4" spans="2:10" ht="17.25" customHeight="1" x14ac:dyDescent="0.25">
      <c r="B4" s="25" t="s">
        <v>0</v>
      </c>
    </row>
    <row r="5" spans="2:10" ht="8.25" customHeight="1" x14ac:dyDescent="0.25"/>
    <row r="6" spans="2:10" ht="15" customHeight="1" x14ac:dyDescent="0.25">
      <c r="B6" s="95" t="s">
        <v>1</v>
      </c>
      <c r="C6" s="96"/>
      <c r="D6" s="96"/>
      <c r="E6" s="96"/>
      <c r="F6" s="96"/>
      <c r="G6" s="96"/>
      <c r="H6" s="96"/>
      <c r="I6" s="96"/>
    </row>
    <row r="7" spans="2:10" ht="15" customHeight="1" thickBot="1" x14ac:dyDescent="0.3"/>
    <row r="8" spans="2:10" ht="15" customHeight="1" x14ac:dyDescent="0.25">
      <c r="B8" s="26"/>
      <c r="C8" s="94" t="s">
        <v>2</v>
      </c>
      <c r="D8" s="94"/>
      <c r="E8" s="46"/>
      <c r="F8" s="46"/>
      <c r="G8" s="46"/>
      <c r="H8" s="46"/>
      <c r="I8" s="36" t="s">
        <v>3</v>
      </c>
      <c r="J8" s="41" t="s">
        <v>4</v>
      </c>
    </row>
    <row r="9" spans="2:10" ht="30" x14ac:dyDescent="0.25">
      <c r="B9" s="27"/>
      <c r="C9" s="28">
        <v>45747</v>
      </c>
      <c r="D9" s="28">
        <v>46112</v>
      </c>
      <c r="E9" s="47" t="s">
        <v>5</v>
      </c>
      <c r="F9" s="47" t="s">
        <v>6</v>
      </c>
      <c r="G9" s="47"/>
      <c r="H9" s="47"/>
      <c r="I9" s="37" t="s">
        <v>7</v>
      </c>
      <c r="J9" s="42"/>
    </row>
    <row r="10" spans="2:10" s="21" customFormat="1" ht="30" x14ac:dyDescent="0.25">
      <c r="B10" s="29" t="s">
        <v>8</v>
      </c>
      <c r="C10" s="61">
        <v>1287405</v>
      </c>
      <c r="D10" s="61">
        <v>1127424</v>
      </c>
      <c r="E10" s="54"/>
      <c r="F10" s="54"/>
      <c r="G10" s="49"/>
      <c r="H10" s="49"/>
      <c r="I10" s="38" t="s">
        <v>9</v>
      </c>
      <c r="J10" s="43"/>
    </row>
    <row r="11" spans="2:10" s="21" customFormat="1" ht="30" x14ac:dyDescent="0.25">
      <c r="B11" s="29" t="s">
        <v>10</v>
      </c>
      <c r="C11" s="61">
        <v>854180</v>
      </c>
      <c r="D11" s="61">
        <v>903214</v>
      </c>
      <c r="E11" s="49">
        <f>D11-C11</f>
        <v>49034</v>
      </c>
      <c r="F11" s="48">
        <f>IF(AND(C11=0,D11=0),0,IF(C11=0,1,IF(D11=0,-1,(D11-C11)/C11)))</f>
        <v>5.7404762462244491E-2</v>
      </c>
      <c r="G11" s="33" t="str">
        <f>IF(E11&gt;100000,"Yes",IF(E11&lt;-100000,"Yes","No"))</f>
        <v>No</v>
      </c>
      <c r="H11" s="33" t="str">
        <f>IF(F11&gt;15%,"Yes",IF(F11&lt;-15%,"Yes","No"))</f>
        <v>No</v>
      </c>
      <c r="I11" s="38" t="s">
        <v>11</v>
      </c>
      <c r="J11" s="45" t="str">
        <f>IF(ISBLANK(C11),"Enter figures",IF(G11="Yes","Please explain within the relevant tab",IF(H11="Yes","Please explain within the relevant tab","No explanation required")))</f>
        <v>No explanation required</v>
      </c>
    </row>
    <row r="12" spans="2:10" s="21" customFormat="1" ht="34.5" customHeight="1" x14ac:dyDescent="0.25">
      <c r="B12" s="29" t="s">
        <v>12</v>
      </c>
      <c r="C12" s="61">
        <v>265273</v>
      </c>
      <c r="D12" s="61">
        <v>314757</v>
      </c>
      <c r="E12" s="49">
        <f t="shared" ref="E12:E15" si="0">D12-C12</f>
        <v>49484</v>
      </c>
      <c r="F12" s="48">
        <f t="shared" ref="F12:F15" si="1">IF(AND(C12=0,D12=0),0,IF(C12=0,1,IF(D12=0,-1,(D12-C12)/C12)))</f>
        <v>0.18653990417419036</v>
      </c>
      <c r="G12" s="33" t="str">
        <f t="shared" ref="G12:G15" si="2">IF(E12&gt;100000,"Yes",IF(E12&lt;-100000,"Yes","No"))</f>
        <v>No</v>
      </c>
      <c r="H12" s="33" t="str">
        <f t="shared" ref="H12:H15" si="3">IF(F12&gt;15%,"Yes",IF(F12&lt;-15%,"Yes","No"))</f>
        <v>Yes</v>
      </c>
      <c r="I12" s="38" t="s">
        <v>13</v>
      </c>
      <c r="J12" s="87" t="str">
        <f>IF(ISBLANK(C12),"Enter figures",IF(G12="Yes","Please explain within the relevant tab",IF(H12="Yes","Please explain within the relevant tab","No explanation required")))</f>
        <v>Please explain within the relevant tab</v>
      </c>
    </row>
    <row r="13" spans="2:10" ht="45" x14ac:dyDescent="0.25">
      <c r="B13" s="30" t="s">
        <v>14</v>
      </c>
      <c r="C13" s="61">
        <v>581625</v>
      </c>
      <c r="D13" s="61">
        <v>655478</v>
      </c>
      <c r="E13" s="49">
        <f t="shared" si="0"/>
        <v>73853</v>
      </c>
      <c r="F13" s="48">
        <f t="shared" si="1"/>
        <v>0.12697700408338705</v>
      </c>
      <c r="G13" s="33" t="str">
        <f t="shared" si="2"/>
        <v>No</v>
      </c>
      <c r="H13" s="33" t="str">
        <f t="shared" si="3"/>
        <v>No</v>
      </c>
      <c r="I13" s="38" t="s">
        <v>15</v>
      </c>
      <c r="J13" s="45" t="str">
        <f t="shared" ref="J13:J15" si="4">IF(ISBLANK(C13),"Enter figures",IF(G13="Yes","Please explain within the relevant tab",IF(H13="Yes","Please explain within the relevant tab","No explanation required")))</f>
        <v>No explanation required</v>
      </c>
    </row>
    <row r="14" spans="2:10" ht="30" x14ac:dyDescent="0.25">
      <c r="B14" s="30" t="s">
        <v>16</v>
      </c>
      <c r="C14" s="61">
        <v>0</v>
      </c>
      <c r="D14" s="61">
        <v>0</v>
      </c>
      <c r="E14" s="49">
        <f t="shared" si="0"/>
        <v>0</v>
      </c>
      <c r="F14" s="48">
        <f t="shared" si="1"/>
        <v>0</v>
      </c>
      <c r="G14" s="33" t="str">
        <f t="shared" si="2"/>
        <v>No</v>
      </c>
      <c r="H14" s="33" t="str">
        <f t="shared" si="3"/>
        <v>No</v>
      </c>
      <c r="I14" s="38" t="s">
        <v>17</v>
      </c>
      <c r="J14" s="45" t="str">
        <f t="shared" si="4"/>
        <v>No explanation required</v>
      </c>
    </row>
    <row r="15" spans="2:10" ht="30" x14ac:dyDescent="0.25">
      <c r="B15" s="30" t="s">
        <v>18</v>
      </c>
      <c r="C15" s="61">
        <v>697809</v>
      </c>
      <c r="D15" s="61">
        <v>706024</v>
      </c>
      <c r="E15" s="49">
        <f t="shared" si="0"/>
        <v>8215</v>
      </c>
      <c r="F15" s="48">
        <f t="shared" si="1"/>
        <v>1.1772562406045206E-2</v>
      </c>
      <c r="G15" s="33" t="str">
        <f t="shared" si="2"/>
        <v>No</v>
      </c>
      <c r="H15" s="33" t="str">
        <f t="shared" si="3"/>
        <v>No</v>
      </c>
      <c r="I15" s="38" t="s">
        <v>19</v>
      </c>
      <c r="J15" s="45" t="str">
        <f t="shared" si="4"/>
        <v>No explanation required</v>
      </c>
    </row>
    <row r="16" spans="2:10" ht="69" customHeight="1" thickBot="1" x14ac:dyDescent="0.3">
      <c r="B16" s="31" t="s">
        <v>20</v>
      </c>
      <c r="C16" s="62">
        <f>C10+C11+C12-C13-C14-C15</f>
        <v>1127424</v>
      </c>
      <c r="D16" s="62">
        <f>D10+D11+D12-D13-D14-D15</f>
        <v>983893</v>
      </c>
      <c r="E16" s="55"/>
      <c r="F16" s="55"/>
      <c r="G16" s="50"/>
      <c r="H16" s="50"/>
      <c r="I16" s="39" t="s">
        <v>21</v>
      </c>
      <c r="J16" s="86" t="s">
        <v>72</v>
      </c>
    </row>
    <row r="17" spans="2:10" ht="15.75" thickBot="1" x14ac:dyDescent="0.3">
      <c r="B17" s="51" t="s">
        <v>22</v>
      </c>
      <c r="C17" s="70">
        <f>C10+C11+C12-C13-C14-C15</f>
        <v>1127424</v>
      </c>
      <c r="D17" s="70">
        <f>D10+D11+D12-D13-D14-D15</f>
        <v>983893</v>
      </c>
      <c r="E17" s="51"/>
      <c r="F17" s="51"/>
      <c r="G17" s="51"/>
      <c r="H17" s="51"/>
      <c r="I17" s="24"/>
      <c r="J17" s="45"/>
    </row>
    <row r="18" spans="2:10" ht="30" x14ac:dyDescent="0.25">
      <c r="B18" s="32" t="s">
        <v>23</v>
      </c>
      <c r="C18" s="63">
        <v>1165657</v>
      </c>
      <c r="D18" s="63">
        <v>1019757</v>
      </c>
      <c r="E18" s="53"/>
      <c r="F18" s="56"/>
      <c r="G18" s="52"/>
      <c r="H18" s="52"/>
      <c r="I18" s="40" t="s">
        <v>24</v>
      </c>
      <c r="J18" s="44"/>
    </row>
    <row r="19" spans="2:10" ht="30" x14ac:dyDescent="0.25">
      <c r="B19" s="30" t="s">
        <v>25</v>
      </c>
      <c r="C19" s="61">
        <v>4709939</v>
      </c>
      <c r="D19" s="61">
        <v>4720127</v>
      </c>
      <c r="E19" s="49">
        <f>D19-C19</f>
        <v>10188</v>
      </c>
      <c r="F19" s="48">
        <f t="shared" ref="F19:F20" si="5">IF(AND(C19=0,D19=0),0,IF(C19=0,1,IF(D19=0,-1,(D19-C19)/C19)))</f>
        <v>2.1630853393218045E-3</v>
      </c>
      <c r="G19" s="33" t="str">
        <f t="shared" ref="G19:G20" si="6">IF(E19&gt;100000,"Yes",IF(E19&lt;-100000,"Yes","No"))</f>
        <v>No</v>
      </c>
      <c r="H19" s="33" t="str">
        <f t="shared" ref="H19:H20" si="7">IF(F19&gt;15%,"Yes",IF(F19&lt;-15%,"Yes","No"))</f>
        <v>No</v>
      </c>
      <c r="I19" s="38" t="s">
        <v>26</v>
      </c>
      <c r="J19" s="45" t="str">
        <f t="shared" ref="J19:J20" si="8">IF(ISBLANK(C19),"Enter figures",IF(G19="Yes","Please explain within the relevant tab",IF(H19="Yes","Please explain within the relevant tab","No explanation required")))</f>
        <v>No explanation required</v>
      </c>
    </row>
    <row r="20" spans="2:10" ht="30.75" thickBot="1" x14ac:dyDescent="0.3">
      <c r="B20" s="31" t="s">
        <v>27</v>
      </c>
      <c r="C20" s="64">
        <v>0</v>
      </c>
      <c r="D20" s="64">
        <v>0</v>
      </c>
      <c r="E20" s="50">
        <f>D20-C20</f>
        <v>0</v>
      </c>
      <c r="F20" s="57">
        <f t="shared" si="5"/>
        <v>0</v>
      </c>
      <c r="G20" s="34" t="str">
        <f t="shared" si="6"/>
        <v>No</v>
      </c>
      <c r="H20" s="34" t="str">
        <f t="shared" si="7"/>
        <v>No</v>
      </c>
      <c r="I20" s="39" t="s">
        <v>28</v>
      </c>
      <c r="J20" s="45" t="str">
        <f t="shared" si="8"/>
        <v>No explanation required</v>
      </c>
    </row>
    <row r="24" spans="2:10" x14ac:dyDescent="0.25">
      <c r="B24" s="97" t="s">
        <v>98</v>
      </c>
      <c r="C24" s="98"/>
      <c r="D24" s="97" t="s">
        <v>98</v>
      </c>
      <c r="E24" s="98"/>
    </row>
    <row r="25" spans="2:10" x14ac:dyDescent="0.25">
      <c r="B25" s="23"/>
      <c r="D25" s="23"/>
    </row>
    <row r="26" spans="2:10" x14ac:dyDescent="0.25">
      <c r="B26" s="97" t="s">
        <v>99</v>
      </c>
      <c r="C26" s="98"/>
      <c r="D26" s="97" t="s">
        <v>99</v>
      </c>
      <c r="E26" s="98"/>
    </row>
  </sheetData>
  <mergeCells count="7">
    <mergeCell ref="B26:C26"/>
    <mergeCell ref="D26:E26"/>
    <mergeCell ref="B1:J1"/>
    <mergeCell ref="C8:D8"/>
    <mergeCell ref="B6:I6"/>
    <mergeCell ref="B24:C24"/>
    <mergeCell ref="D24:E24"/>
  </mergeCells>
  <conditionalFormatting sqref="E11:E15 E19:E20">
    <cfRule type="cellIs" dxfId="6" priority="7" operator="lessThan">
      <formula>-100000</formula>
    </cfRule>
    <cfRule type="cellIs" dxfId="5" priority="8" operator="greaterThan">
      <formula>100000</formula>
    </cfRule>
  </conditionalFormatting>
  <conditionalFormatting sqref="F11:F15 F18:F20">
    <cfRule type="cellIs" dxfId="4" priority="5" operator="lessThan">
      <formula>-0.15</formula>
    </cfRule>
    <cfRule type="cellIs" dxfId="3" priority="6" operator="greaterThan">
      <formula>0.15</formula>
    </cfRule>
  </conditionalFormatting>
  <conditionalFormatting sqref="J11:J15">
    <cfRule type="cellIs" dxfId="2" priority="4" operator="equal">
      <formula>"Please explain within the relevant tab"</formula>
    </cfRule>
  </conditionalFormatting>
  <conditionalFormatting sqref="J16">
    <cfRule type="cellIs" dxfId="1" priority="1" operator="equal">
      <formula>"Please explain in the Reserves tab"</formula>
    </cfRule>
  </conditionalFormatting>
  <conditionalFormatting sqref="J19:J20">
    <cfRule type="cellIs" dxfId="0" priority="2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B11" sqref="B11:C11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2:6" x14ac:dyDescent="0.25">
      <c r="B1" s="15" t="s">
        <v>29</v>
      </c>
    </row>
    <row r="3" spans="2:6" x14ac:dyDescent="0.25">
      <c r="B3" s="8"/>
    </row>
    <row r="4" spans="2:6" x14ac:dyDescent="0.25">
      <c r="B4">
        <v>2025</v>
      </c>
      <c r="C4" s="35">
        <f>'Accounting Statement'!C11</f>
        <v>854180</v>
      </c>
      <c r="D4">
        <v>2026</v>
      </c>
      <c r="E4" s="35">
        <f>'Accounting Statement'!D11</f>
        <v>903214</v>
      </c>
    </row>
    <row r="6" spans="2:6" x14ac:dyDescent="0.25">
      <c r="D6" t="s">
        <v>30</v>
      </c>
      <c r="E6" s="1">
        <f>E4-C4</f>
        <v>49034</v>
      </c>
    </row>
    <row r="7" spans="2:6" x14ac:dyDescent="0.25">
      <c r="D7" t="s">
        <v>31</v>
      </c>
      <c r="E7" s="6">
        <f>IF(AND(C4=0,E4=0),0,IF(C4=0,1,IF(E4=0,-1,(E4-C4)/C4)))</f>
        <v>5.7404762462244491E-2</v>
      </c>
      <c r="F7" t="str">
        <f>IF(E7&lt;-0.15,"yes explain",IF(E7&gt;0.15,"Yes explain","No explanation required"))</f>
        <v>No explanation required</v>
      </c>
    </row>
    <row r="9" spans="2:6" x14ac:dyDescent="0.25">
      <c r="B9" s="8" t="s">
        <v>32</v>
      </c>
    </row>
    <row r="10" spans="2:6" x14ac:dyDescent="0.25">
      <c r="B10" s="8"/>
    </row>
    <row r="11" spans="2:6" s="3" customFormat="1" ht="26.25" x14ac:dyDescent="0.25">
      <c r="B11" s="4" t="s">
        <v>33</v>
      </c>
      <c r="C11" s="4" t="s">
        <v>34</v>
      </c>
      <c r="D11" s="5" t="s">
        <v>30</v>
      </c>
      <c r="E11" s="101" t="s">
        <v>35</v>
      </c>
      <c r="F11" s="102"/>
    </row>
    <row r="12" spans="2:6" s="11" customFormat="1" x14ac:dyDescent="0.25">
      <c r="B12" s="12"/>
      <c r="C12" s="12"/>
      <c r="D12" s="13">
        <f t="shared" ref="D12:D25" si="0">C12-B12</f>
        <v>0</v>
      </c>
      <c r="E12" s="99"/>
      <c r="F12" s="100"/>
    </row>
    <row r="13" spans="2:6" s="11" customFormat="1" x14ac:dyDescent="0.25">
      <c r="B13" s="12"/>
      <c r="C13" s="12"/>
      <c r="D13" s="13">
        <f t="shared" si="0"/>
        <v>0</v>
      </c>
      <c r="E13" s="99"/>
      <c r="F13" s="100"/>
    </row>
    <row r="14" spans="2:6" s="11" customFormat="1" x14ac:dyDescent="0.25">
      <c r="B14" s="12"/>
      <c r="C14" s="12"/>
      <c r="D14" s="13">
        <f t="shared" si="0"/>
        <v>0</v>
      </c>
      <c r="E14" s="99"/>
      <c r="F14" s="100"/>
    </row>
    <row r="15" spans="2:6" s="11" customFormat="1" x14ac:dyDescent="0.25">
      <c r="B15" s="12"/>
      <c r="C15" s="12"/>
      <c r="D15" s="13">
        <f t="shared" si="0"/>
        <v>0</v>
      </c>
      <c r="E15" s="99"/>
      <c r="F15" s="100"/>
    </row>
    <row r="16" spans="2:6" s="11" customFormat="1" x14ac:dyDescent="0.25">
      <c r="B16" s="12"/>
      <c r="C16" s="12"/>
      <c r="D16" s="13">
        <f t="shared" si="0"/>
        <v>0</v>
      </c>
      <c r="E16" s="99"/>
      <c r="F16" s="100"/>
    </row>
    <row r="17" spans="1:8" s="11" customFormat="1" x14ac:dyDescent="0.25">
      <c r="B17" s="12"/>
      <c r="C17" s="12"/>
      <c r="D17" s="13">
        <f t="shared" si="0"/>
        <v>0</v>
      </c>
      <c r="E17" s="99"/>
      <c r="F17" s="100"/>
    </row>
    <row r="18" spans="1:8" s="11" customFormat="1" x14ac:dyDescent="0.25">
      <c r="B18" s="12"/>
      <c r="C18" s="12"/>
      <c r="D18" s="13">
        <f t="shared" si="0"/>
        <v>0</v>
      </c>
      <c r="E18" s="99"/>
      <c r="F18" s="100"/>
    </row>
    <row r="19" spans="1:8" s="11" customFormat="1" x14ac:dyDescent="0.25">
      <c r="B19" s="12"/>
      <c r="C19" s="12"/>
      <c r="D19" s="13">
        <f t="shared" si="0"/>
        <v>0</v>
      </c>
      <c r="E19" s="99"/>
      <c r="F19" s="100"/>
    </row>
    <row r="20" spans="1:8" s="11" customFormat="1" x14ac:dyDescent="0.25">
      <c r="B20" s="12"/>
      <c r="C20" s="12"/>
      <c r="D20" s="13">
        <f t="shared" si="0"/>
        <v>0</v>
      </c>
      <c r="E20" s="99"/>
      <c r="F20" s="100"/>
    </row>
    <row r="21" spans="1:8" s="11" customFormat="1" x14ac:dyDescent="0.25">
      <c r="B21" s="12"/>
      <c r="C21" s="12"/>
      <c r="D21" s="13">
        <f t="shared" si="0"/>
        <v>0</v>
      </c>
      <c r="E21" s="99"/>
      <c r="F21" s="100"/>
    </row>
    <row r="22" spans="1:8" s="11" customFormat="1" x14ac:dyDescent="0.25">
      <c r="B22" s="12"/>
      <c r="C22" s="12"/>
      <c r="D22" s="13">
        <f t="shared" si="0"/>
        <v>0</v>
      </c>
      <c r="E22" s="99"/>
      <c r="F22" s="100"/>
    </row>
    <row r="23" spans="1:8" s="11" customFormat="1" x14ac:dyDescent="0.25">
      <c r="B23" s="12"/>
      <c r="C23" s="12"/>
      <c r="D23" s="13">
        <f t="shared" si="0"/>
        <v>0</v>
      </c>
      <c r="E23" s="99"/>
      <c r="F23" s="100"/>
    </row>
    <row r="24" spans="1:8" s="11" customFormat="1" x14ac:dyDescent="0.25">
      <c r="B24" s="12"/>
      <c r="C24" s="12"/>
      <c r="D24" s="13">
        <f t="shared" si="0"/>
        <v>0</v>
      </c>
      <c r="E24" s="99"/>
      <c r="F24" s="100"/>
    </row>
    <row r="25" spans="1:8" s="11" customFormat="1" x14ac:dyDescent="0.25">
      <c r="B25" s="12"/>
      <c r="C25" s="12"/>
      <c r="D25" s="13">
        <f t="shared" si="0"/>
        <v>0</v>
      </c>
      <c r="E25" s="99"/>
      <c r="F25" s="100"/>
    </row>
    <row r="26" spans="1:8" x14ac:dyDescent="0.25">
      <c r="A26" s="9" t="s">
        <v>36</v>
      </c>
      <c r="B26" s="10">
        <f>SUM(B12:B25)</f>
        <v>0</v>
      </c>
      <c r="C26" s="10">
        <f>SUM(C12:C25)</f>
        <v>0</v>
      </c>
      <c r="D26" s="10">
        <f>SUM(D12:D25)</f>
        <v>0</v>
      </c>
      <c r="E26" s="103"/>
      <c r="F26" s="100"/>
      <c r="G26" s="7"/>
    </row>
    <row r="27" spans="1:8" x14ac:dyDescent="0.25">
      <c r="H27" s="2"/>
    </row>
    <row r="28" spans="1:8" x14ac:dyDescent="0.25">
      <c r="F28" s="7"/>
    </row>
    <row r="29" spans="1:8" x14ac:dyDescent="0.25">
      <c r="A29" s="14" t="s">
        <v>37</v>
      </c>
    </row>
  </sheetData>
  <mergeCells count="16">
    <mergeCell ref="E22:F22"/>
    <mergeCell ref="E23:F23"/>
    <mergeCell ref="E24:F24"/>
    <mergeCell ref="E25:F25"/>
    <mergeCell ref="E26:F26"/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tabColor rgb="FFFF0000"/>
    <pageSetUpPr fitToPage="1"/>
  </sheetPr>
  <dimension ref="A1:G32"/>
  <sheetViews>
    <sheetView workbookViewId="0">
      <selection activeCell="H14" sqref="H14"/>
    </sheetView>
  </sheetViews>
  <sheetFormatPr defaultRowHeight="15" x14ac:dyDescent="0.25"/>
  <cols>
    <col min="1" max="1" width="11.28515625" customWidth="1"/>
    <col min="2" max="2" width="10.7109375" customWidth="1"/>
    <col min="3" max="3" width="10.42578125" bestFit="1" customWidth="1"/>
    <col min="4" max="4" width="9.85546875" customWidth="1"/>
    <col min="5" max="5" width="72.140625" customWidth="1"/>
  </cols>
  <sheetData>
    <row r="1" spans="1:6" x14ac:dyDescent="0.25">
      <c r="A1" s="15" t="s">
        <v>38</v>
      </c>
    </row>
    <row r="3" spans="1:6" x14ac:dyDescent="0.25">
      <c r="A3" s="8"/>
    </row>
    <row r="4" spans="1:6" x14ac:dyDescent="0.25">
      <c r="A4">
        <v>2025</v>
      </c>
      <c r="B4" s="35">
        <f>'Accounting Statement'!C12</f>
        <v>265273</v>
      </c>
      <c r="C4">
        <v>2026</v>
      </c>
      <c r="D4" s="35">
        <f>'Accounting Statement'!D12</f>
        <v>314757</v>
      </c>
    </row>
    <row r="6" spans="1:6" x14ac:dyDescent="0.25">
      <c r="C6" t="s">
        <v>30</v>
      </c>
      <c r="D6" s="1">
        <f>D4-B4</f>
        <v>49484</v>
      </c>
    </row>
    <row r="7" spans="1:6" x14ac:dyDescent="0.25">
      <c r="C7" t="s">
        <v>31</v>
      </c>
      <c r="D7" s="6">
        <f>IF(AND(B4=0,D4=0),0,IF(B4=0,1,IF(D4=0,-1,(D4-B4)/B4)))</f>
        <v>0.18653990417419036</v>
      </c>
      <c r="E7" t="str">
        <f>IF(D7&lt;-0.15,"yes explain",IF(D7&gt;0.15,"Yes explain","No explanation required"))</f>
        <v>Yes explain</v>
      </c>
    </row>
    <row r="9" spans="1:6" x14ac:dyDescent="0.25">
      <c r="A9" s="8" t="s">
        <v>32</v>
      </c>
    </row>
    <row r="10" spans="1:6" x14ac:dyDescent="0.25">
      <c r="A10" s="90" t="s">
        <v>39</v>
      </c>
      <c r="B10" s="91"/>
      <c r="C10" s="91"/>
      <c r="D10" s="91"/>
      <c r="E10" s="91"/>
    </row>
    <row r="11" spans="1:6" x14ac:dyDescent="0.25">
      <c r="A11" s="90" t="s">
        <v>40</v>
      </c>
      <c r="B11" s="91"/>
      <c r="C11" s="91"/>
      <c r="D11" s="91"/>
      <c r="E11" s="91"/>
    </row>
    <row r="12" spans="1:6" x14ac:dyDescent="0.25">
      <c r="A12" s="69"/>
    </row>
    <row r="13" spans="1:6" x14ac:dyDescent="0.25">
      <c r="A13" s="8"/>
    </row>
    <row r="14" spans="1:6" s="3" customFormat="1" ht="26.25" x14ac:dyDescent="0.25">
      <c r="A14" s="4" t="s">
        <v>33</v>
      </c>
      <c r="B14" s="4" t="s">
        <v>34</v>
      </c>
      <c r="C14" s="5" t="s">
        <v>30</v>
      </c>
      <c r="D14" s="101" t="s">
        <v>35</v>
      </c>
      <c r="E14" s="102"/>
    </row>
    <row r="15" spans="1:6" s="17" customFormat="1" x14ac:dyDescent="0.25">
      <c r="A15" s="13">
        <v>1120</v>
      </c>
      <c r="B15" s="13">
        <v>0</v>
      </c>
      <c r="C15" s="67">
        <f>B15-A15</f>
        <v>-1120</v>
      </c>
      <c r="D15" s="105" t="s">
        <v>62</v>
      </c>
      <c r="E15" s="106"/>
      <c r="F15" s="16"/>
    </row>
    <row r="16" spans="1:6" s="11" customFormat="1" ht="47.25" customHeight="1" x14ac:dyDescent="0.25">
      <c r="A16" s="12">
        <v>29516</v>
      </c>
      <c r="B16" s="12">
        <v>39780</v>
      </c>
      <c r="C16" s="67">
        <f t="shared" ref="C16:C29" si="0">B16-A16</f>
        <v>10264</v>
      </c>
      <c r="D16" s="104" t="s">
        <v>61</v>
      </c>
      <c r="E16" s="102"/>
    </row>
    <row r="17" spans="1:7" s="11" customFormat="1" ht="75.75" customHeight="1" x14ac:dyDescent="0.25">
      <c r="A17" s="12">
        <v>18632</v>
      </c>
      <c r="B17" s="12">
        <v>7723</v>
      </c>
      <c r="C17" s="67">
        <f t="shared" si="0"/>
        <v>-10909</v>
      </c>
      <c r="D17" s="104" t="s">
        <v>63</v>
      </c>
      <c r="E17" s="102"/>
    </row>
    <row r="18" spans="1:7" s="11" customFormat="1" ht="29.25" customHeight="1" x14ac:dyDescent="0.25">
      <c r="A18" s="12">
        <v>300</v>
      </c>
      <c r="B18" s="12">
        <v>408</v>
      </c>
      <c r="C18" s="67">
        <f t="shared" si="0"/>
        <v>108</v>
      </c>
      <c r="D18" s="107" t="s">
        <v>64</v>
      </c>
      <c r="E18" s="102"/>
    </row>
    <row r="19" spans="1:7" s="11" customFormat="1" x14ac:dyDescent="0.25">
      <c r="A19" s="71">
        <v>140812</v>
      </c>
      <c r="B19" s="12">
        <v>136003</v>
      </c>
      <c r="C19" s="67">
        <f t="shared" si="0"/>
        <v>-4809</v>
      </c>
      <c r="D19" s="99" t="s">
        <v>65</v>
      </c>
      <c r="E19" s="100"/>
    </row>
    <row r="20" spans="1:7" s="11" customFormat="1" x14ac:dyDescent="0.25">
      <c r="A20" s="12">
        <v>35518</v>
      </c>
      <c r="B20" s="12">
        <v>24523</v>
      </c>
      <c r="C20" s="67">
        <f t="shared" si="0"/>
        <v>-10995</v>
      </c>
      <c r="D20" s="108" t="s">
        <v>66</v>
      </c>
      <c r="E20" s="102"/>
    </row>
    <row r="21" spans="1:7" s="11" customFormat="1" x14ac:dyDescent="0.25">
      <c r="A21" s="12">
        <v>0</v>
      </c>
      <c r="B21" s="12">
        <v>324</v>
      </c>
      <c r="C21" s="67">
        <f t="shared" si="0"/>
        <v>324</v>
      </c>
      <c r="D21" s="99" t="s">
        <v>67</v>
      </c>
      <c r="E21" s="100"/>
    </row>
    <row r="22" spans="1:7" s="11" customFormat="1" ht="30.75" customHeight="1" x14ac:dyDescent="0.25">
      <c r="A22" s="12">
        <v>18038</v>
      </c>
      <c r="B22" s="12">
        <v>17160</v>
      </c>
      <c r="C22" s="67">
        <f t="shared" si="0"/>
        <v>-878</v>
      </c>
      <c r="D22" s="107" t="s">
        <v>68</v>
      </c>
      <c r="E22" s="109"/>
    </row>
    <row r="23" spans="1:7" s="11" customFormat="1" x14ac:dyDescent="0.25">
      <c r="A23" s="12">
        <v>14000</v>
      </c>
      <c r="B23" s="12">
        <v>14000</v>
      </c>
      <c r="C23" s="67">
        <f t="shared" si="0"/>
        <v>0</v>
      </c>
      <c r="D23" s="99" t="s">
        <v>69</v>
      </c>
      <c r="E23" s="100"/>
    </row>
    <row r="24" spans="1:7" s="11" customFormat="1" x14ac:dyDescent="0.25">
      <c r="A24" s="12">
        <v>7337</v>
      </c>
      <c r="B24" s="12">
        <v>14836</v>
      </c>
      <c r="C24" s="67">
        <f t="shared" si="0"/>
        <v>7499</v>
      </c>
      <c r="D24" s="99" t="s">
        <v>70</v>
      </c>
      <c r="E24" s="100"/>
    </row>
    <row r="25" spans="1:7" s="72" customFormat="1" ht="49.5" customHeight="1" x14ac:dyDescent="0.25">
      <c r="A25" s="73">
        <v>0</v>
      </c>
      <c r="B25" s="73">
        <v>60000</v>
      </c>
      <c r="C25" s="74">
        <f t="shared" si="0"/>
        <v>60000</v>
      </c>
      <c r="D25" s="104" t="s">
        <v>71</v>
      </c>
      <c r="E25" s="102"/>
    </row>
    <row r="26" spans="1:7" s="11" customFormat="1" x14ac:dyDescent="0.25">
      <c r="A26" s="12"/>
      <c r="B26" s="12"/>
      <c r="C26" s="67">
        <f t="shared" si="0"/>
        <v>0</v>
      </c>
      <c r="D26" s="99"/>
      <c r="E26" s="100"/>
    </row>
    <row r="27" spans="1:7" s="11" customFormat="1" x14ac:dyDescent="0.25">
      <c r="A27" s="12"/>
      <c r="B27" s="12"/>
      <c r="C27" s="67">
        <f t="shared" si="0"/>
        <v>0</v>
      </c>
      <c r="D27" s="99"/>
      <c r="E27" s="100"/>
    </row>
    <row r="28" spans="1:7" s="11" customFormat="1" x14ac:dyDescent="0.25">
      <c r="A28" s="12"/>
      <c r="B28" s="12"/>
      <c r="C28" s="67">
        <f t="shared" si="0"/>
        <v>0</v>
      </c>
      <c r="D28" s="99"/>
      <c r="E28" s="100"/>
    </row>
    <row r="29" spans="1:7" s="11" customFormat="1" x14ac:dyDescent="0.25">
      <c r="A29" s="12"/>
      <c r="B29" s="12"/>
      <c r="C29" s="67">
        <f t="shared" si="0"/>
        <v>0</v>
      </c>
      <c r="D29" s="99"/>
      <c r="E29" s="100"/>
    </row>
    <row r="30" spans="1:7" x14ac:dyDescent="0.25">
      <c r="A30" s="10">
        <f>SUM(A15:A29)</f>
        <v>265273</v>
      </c>
      <c r="B30" s="10">
        <f>SUM(B15:B29)</f>
        <v>314757</v>
      </c>
      <c r="C30" s="68">
        <f>SUM(C15:C29)</f>
        <v>49484</v>
      </c>
      <c r="D30" s="103"/>
      <c r="E30" s="100"/>
      <c r="F30" s="7"/>
    </row>
    <row r="31" spans="1:7" x14ac:dyDescent="0.25">
      <c r="G31" s="2"/>
    </row>
    <row r="32" spans="1:7" x14ac:dyDescent="0.25">
      <c r="E32" s="7"/>
    </row>
  </sheetData>
  <mergeCells count="17">
    <mergeCell ref="D26:E26"/>
    <mergeCell ref="D27:E27"/>
    <mergeCell ref="D28:E28"/>
    <mergeCell ref="D29:E29"/>
    <mergeCell ref="D30:E30"/>
    <mergeCell ref="D25:E25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</mergeCells>
  <pageMargins left="0.7" right="0.7" top="0.75" bottom="0.75" header="0.3" footer="0.3"/>
  <pageSetup paperSize="9" scale="76" fitToHeight="0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B5" sqref="B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41</v>
      </c>
    </row>
    <row r="3" spans="1:7" x14ac:dyDescent="0.25">
      <c r="B3" s="8"/>
    </row>
    <row r="4" spans="1:7" x14ac:dyDescent="0.25">
      <c r="B4">
        <v>2025</v>
      </c>
      <c r="C4" s="35">
        <f>'Accounting Statement'!C13</f>
        <v>581625</v>
      </c>
      <c r="D4">
        <v>2026</v>
      </c>
      <c r="E4" s="35">
        <f>'Accounting Statement'!D13</f>
        <v>655478</v>
      </c>
    </row>
    <row r="6" spans="1:7" x14ac:dyDescent="0.25">
      <c r="D6" t="s">
        <v>30</v>
      </c>
      <c r="E6" s="1">
        <f>E4-C4</f>
        <v>73853</v>
      </c>
    </row>
    <row r="7" spans="1:7" x14ac:dyDescent="0.25">
      <c r="D7" t="s">
        <v>31</v>
      </c>
      <c r="E7" s="6">
        <f>IF(AND(C4=0,E4=0),0,IF(C4=0,1,IF(E4=0,-1,(E4-C4)/C4)))</f>
        <v>0.12697700408338705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32</v>
      </c>
    </row>
    <row r="10" spans="1:7" x14ac:dyDescent="0.25">
      <c r="B10" s="69" t="s">
        <v>42</v>
      </c>
    </row>
    <row r="11" spans="1:7" x14ac:dyDescent="0.25">
      <c r="B11" s="8"/>
    </row>
    <row r="12" spans="1:7" s="3" customFormat="1" ht="26.25" x14ac:dyDescent="0.25">
      <c r="B12" s="4" t="s">
        <v>33</v>
      </c>
      <c r="C12" s="4" t="s">
        <v>34</v>
      </c>
      <c r="D12" s="5" t="s">
        <v>30</v>
      </c>
      <c r="E12" s="101" t="s">
        <v>35</v>
      </c>
      <c r="F12" s="102"/>
    </row>
    <row r="13" spans="1:7" s="17" customFormat="1" x14ac:dyDescent="0.25">
      <c r="A13" s="16"/>
      <c r="B13" s="13"/>
      <c r="C13" s="13"/>
      <c r="D13" s="13">
        <f>C13-B13</f>
        <v>0</v>
      </c>
      <c r="E13" s="105"/>
      <c r="F13" s="106"/>
      <c r="G13" s="16"/>
    </row>
    <row r="14" spans="1:7" s="11" customFormat="1" x14ac:dyDescent="0.25">
      <c r="B14" s="12"/>
      <c r="C14" s="12"/>
      <c r="D14" s="13">
        <f t="shared" ref="D14:D27" si="0">C14-B14</f>
        <v>0</v>
      </c>
      <c r="E14" s="99"/>
      <c r="F14" s="100"/>
    </row>
    <row r="15" spans="1:7" s="11" customFormat="1" x14ac:dyDescent="0.25">
      <c r="B15" s="12"/>
      <c r="C15" s="12"/>
      <c r="D15" s="13">
        <f t="shared" si="0"/>
        <v>0</v>
      </c>
      <c r="E15" s="99"/>
      <c r="F15" s="100"/>
    </row>
    <row r="16" spans="1:7" s="11" customFormat="1" x14ac:dyDescent="0.25">
      <c r="B16" s="12"/>
      <c r="C16" s="12"/>
      <c r="D16" s="13">
        <f t="shared" si="0"/>
        <v>0</v>
      </c>
      <c r="E16" s="99"/>
      <c r="F16" s="100"/>
    </row>
    <row r="17" spans="1:8" s="11" customFormat="1" x14ac:dyDescent="0.25">
      <c r="B17" s="12"/>
      <c r="C17" s="12"/>
      <c r="D17" s="13">
        <f t="shared" si="0"/>
        <v>0</v>
      </c>
      <c r="E17" s="99"/>
      <c r="F17" s="100"/>
    </row>
    <row r="18" spans="1:8" s="11" customFormat="1" x14ac:dyDescent="0.25">
      <c r="B18" s="12"/>
      <c r="C18" s="12"/>
      <c r="D18" s="13">
        <f t="shared" si="0"/>
        <v>0</v>
      </c>
      <c r="E18" s="99"/>
      <c r="F18" s="100"/>
    </row>
    <row r="19" spans="1:8" s="11" customFormat="1" x14ac:dyDescent="0.25">
      <c r="B19" s="12"/>
      <c r="C19" s="12"/>
      <c r="D19" s="13">
        <f t="shared" si="0"/>
        <v>0</v>
      </c>
      <c r="E19" s="99"/>
      <c r="F19" s="100"/>
    </row>
    <row r="20" spans="1:8" s="11" customFormat="1" x14ac:dyDescent="0.25">
      <c r="B20" s="12"/>
      <c r="C20" s="12"/>
      <c r="D20" s="13">
        <f t="shared" si="0"/>
        <v>0</v>
      </c>
      <c r="E20" s="99"/>
      <c r="F20" s="100"/>
    </row>
    <row r="21" spans="1:8" s="11" customFormat="1" x14ac:dyDescent="0.25">
      <c r="B21" s="12"/>
      <c r="C21" s="12"/>
      <c r="D21" s="13">
        <f t="shared" si="0"/>
        <v>0</v>
      </c>
      <c r="E21" s="99"/>
      <c r="F21" s="100"/>
    </row>
    <row r="22" spans="1:8" s="11" customFormat="1" x14ac:dyDescent="0.25">
      <c r="B22" s="12"/>
      <c r="C22" s="12"/>
      <c r="D22" s="13">
        <f t="shared" si="0"/>
        <v>0</v>
      </c>
      <c r="E22" s="99"/>
      <c r="F22" s="100"/>
    </row>
    <row r="23" spans="1:8" s="11" customFormat="1" x14ac:dyDescent="0.25">
      <c r="B23" s="12"/>
      <c r="C23" s="12"/>
      <c r="D23" s="13">
        <f t="shared" si="0"/>
        <v>0</v>
      </c>
      <c r="E23" s="99"/>
      <c r="F23" s="100"/>
    </row>
    <row r="24" spans="1:8" s="11" customFormat="1" x14ac:dyDescent="0.25">
      <c r="B24" s="12"/>
      <c r="C24" s="12"/>
      <c r="D24" s="13">
        <f t="shared" si="0"/>
        <v>0</v>
      </c>
      <c r="E24" s="99"/>
      <c r="F24" s="100"/>
    </row>
    <row r="25" spans="1:8" s="11" customFormat="1" x14ac:dyDescent="0.25">
      <c r="B25" s="12"/>
      <c r="C25" s="12"/>
      <c r="D25" s="13">
        <f t="shared" si="0"/>
        <v>0</v>
      </c>
      <c r="E25" s="99"/>
      <c r="F25" s="100"/>
    </row>
    <row r="26" spans="1:8" s="11" customFormat="1" x14ac:dyDescent="0.25">
      <c r="B26" s="12"/>
      <c r="C26" s="12"/>
      <c r="D26" s="13">
        <f t="shared" si="0"/>
        <v>0</v>
      </c>
      <c r="E26" s="99"/>
      <c r="F26" s="100"/>
    </row>
    <row r="27" spans="1:8" s="11" customFormat="1" x14ac:dyDescent="0.25">
      <c r="B27" s="12"/>
      <c r="C27" s="12"/>
      <c r="D27" s="13">
        <f t="shared" si="0"/>
        <v>0</v>
      </c>
      <c r="E27" s="99"/>
      <c r="F27" s="100"/>
    </row>
    <row r="28" spans="1:8" x14ac:dyDescent="0.25">
      <c r="A28" s="9" t="s">
        <v>36</v>
      </c>
      <c r="B28" s="10">
        <f>SUM(B13:B27)</f>
        <v>0</v>
      </c>
      <c r="C28" s="10">
        <f>SUM(C13:C27)</f>
        <v>0</v>
      </c>
      <c r="D28" s="10">
        <f>SUM(D13:D27)</f>
        <v>0</v>
      </c>
      <c r="E28" s="103"/>
      <c r="F28" s="100"/>
      <c r="G28" s="7"/>
    </row>
    <row r="29" spans="1:8" x14ac:dyDescent="0.25">
      <c r="H29" s="2"/>
    </row>
    <row r="30" spans="1:8" x14ac:dyDescent="0.25">
      <c r="F30" s="7"/>
    </row>
    <row r="31" spans="1:8" x14ac:dyDescent="0.25">
      <c r="A31" s="14" t="s">
        <v>37</v>
      </c>
    </row>
  </sheetData>
  <mergeCells count="17"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B5" sqref="B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43</v>
      </c>
    </row>
    <row r="3" spans="1:7" x14ac:dyDescent="0.25">
      <c r="B3" s="8"/>
    </row>
    <row r="4" spans="1:7" x14ac:dyDescent="0.25">
      <c r="B4">
        <v>2025</v>
      </c>
      <c r="C4" s="35">
        <f>'Accounting Statement'!C14</f>
        <v>0</v>
      </c>
      <c r="D4">
        <v>2026</v>
      </c>
      <c r="E4" s="35">
        <f>'Accounting Statement'!D14</f>
        <v>0</v>
      </c>
    </row>
    <row r="6" spans="1:7" x14ac:dyDescent="0.25">
      <c r="D6" t="s">
        <v>30</v>
      </c>
      <c r="E6" s="1">
        <f>E4-C4</f>
        <v>0</v>
      </c>
    </row>
    <row r="7" spans="1:7" x14ac:dyDescent="0.25">
      <c r="D7" t="s">
        <v>31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32</v>
      </c>
    </row>
    <row r="10" spans="1:7" x14ac:dyDescent="0.25">
      <c r="B10" s="8"/>
    </row>
    <row r="11" spans="1:7" s="3" customFormat="1" ht="26.25" x14ac:dyDescent="0.25">
      <c r="B11" s="4" t="s">
        <v>33</v>
      </c>
      <c r="C11" s="4" t="s">
        <v>34</v>
      </c>
      <c r="D11" s="5" t="s">
        <v>30</v>
      </c>
      <c r="E11" s="101" t="s">
        <v>35</v>
      </c>
      <c r="F11" s="102"/>
    </row>
    <row r="12" spans="1:7" s="17" customFormat="1" x14ac:dyDescent="0.25">
      <c r="A12" s="16"/>
      <c r="B12" s="13"/>
      <c r="C12" s="13"/>
      <c r="D12" s="13">
        <f>C12-B12</f>
        <v>0</v>
      </c>
      <c r="E12" s="105"/>
      <c r="F12" s="106"/>
      <c r="G12" s="16"/>
    </row>
    <row r="13" spans="1:7" s="11" customFormat="1" x14ac:dyDescent="0.25">
      <c r="B13" s="12"/>
      <c r="C13" s="12"/>
      <c r="D13" s="13">
        <f t="shared" ref="D13:D26" si="0">C13-B13</f>
        <v>0</v>
      </c>
      <c r="E13" s="99"/>
      <c r="F13" s="100"/>
    </row>
    <row r="14" spans="1:7" s="11" customFormat="1" x14ac:dyDescent="0.25">
      <c r="B14" s="12"/>
      <c r="C14" s="12"/>
      <c r="D14" s="13">
        <f t="shared" si="0"/>
        <v>0</v>
      </c>
      <c r="E14" s="99"/>
      <c r="F14" s="100"/>
    </row>
    <row r="15" spans="1:7" s="11" customFormat="1" x14ac:dyDescent="0.25">
      <c r="B15" s="12"/>
      <c r="C15" s="12"/>
      <c r="D15" s="13">
        <f t="shared" si="0"/>
        <v>0</v>
      </c>
      <c r="E15" s="99"/>
      <c r="F15" s="100"/>
    </row>
    <row r="16" spans="1:7" s="11" customFormat="1" x14ac:dyDescent="0.25">
      <c r="B16" s="12"/>
      <c r="C16" s="12"/>
      <c r="D16" s="13">
        <f t="shared" si="0"/>
        <v>0</v>
      </c>
      <c r="E16" s="99"/>
      <c r="F16" s="100"/>
    </row>
    <row r="17" spans="1:8" s="11" customFormat="1" x14ac:dyDescent="0.25">
      <c r="B17" s="12"/>
      <c r="C17" s="12"/>
      <c r="D17" s="13">
        <f t="shared" si="0"/>
        <v>0</v>
      </c>
      <c r="E17" s="99"/>
      <c r="F17" s="100"/>
    </row>
    <row r="18" spans="1:8" s="11" customFormat="1" x14ac:dyDescent="0.25">
      <c r="B18" s="12"/>
      <c r="C18" s="12"/>
      <c r="D18" s="13">
        <f t="shared" si="0"/>
        <v>0</v>
      </c>
      <c r="E18" s="99"/>
      <c r="F18" s="100"/>
    </row>
    <row r="19" spans="1:8" s="11" customFormat="1" x14ac:dyDescent="0.25">
      <c r="B19" s="12"/>
      <c r="C19" s="12"/>
      <c r="D19" s="13">
        <f t="shared" si="0"/>
        <v>0</v>
      </c>
      <c r="E19" s="99"/>
      <c r="F19" s="100"/>
    </row>
    <row r="20" spans="1:8" s="11" customFormat="1" x14ac:dyDescent="0.25">
      <c r="B20" s="12"/>
      <c r="C20" s="12"/>
      <c r="D20" s="13">
        <f t="shared" si="0"/>
        <v>0</v>
      </c>
      <c r="E20" s="99"/>
      <c r="F20" s="100"/>
    </row>
    <row r="21" spans="1:8" s="11" customFormat="1" x14ac:dyDescent="0.25">
      <c r="B21" s="12"/>
      <c r="C21" s="12"/>
      <c r="D21" s="13">
        <f t="shared" si="0"/>
        <v>0</v>
      </c>
      <c r="E21" s="99"/>
      <c r="F21" s="100"/>
    </row>
    <row r="22" spans="1:8" s="11" customFormat="1" x14ac:dyDescent="0.25">
      <c r="B22" s="12"/>
      <c r="C22" s="12"/>
      <c r="D22" s="13">
        <f t="shared" si="0"/>
        <v>0</v>
      </c>
      <c r="E22" s="99"/>
      <c r="F22" s="100"/>
    </row>
    <row r="23" spans="1:8" s="11" customFormat="1" x14ac:dyDescent="0.25">
      <c r="B23" s="12"/>
      <c r="C23" s="12"/>
      <c r="D23" s="13">
        <f t="shared" si="0"/>
        <v>0</v>
      </c>
      <c r="E23" s="99"/>
      <c r="F23" s="100"/>
    </row>
    <row r="24" spans="1:8" s="11" customFormat="1" x14ac:dyDescent="0.25">
      <c r="B24" s="12"/>
      <c r="C24" s="12"/>
      <c r="D24" s="13">
        <f t="shared" si="0"/>
        <v>0</v>
      </c>
      <c r="E24" s="99"/>
      <c r="F24" s="100"/>
    </row>
    <row r="25" spans="1:8" s="11" customFormat="1" x14ac:dyDescent="0.25">
      <c r="B25" s="12"/>
      <c r="C25" s="12"/>
      <c r="D25" s="13">
        <f t="shared" si="0"/>
        <v>0</v>
      </c>
      <c r="E25" s="99"/>
      <c r="F25" s="100"/>
    </row>
    <row r="26" spans="1:8" s="11" customFormat="1" x14ac:dyDescent="0.25">
      <c r="B26" s="12"/>
      <c r="C26" s="12"/>
      <c r="D26" s="13">
        <f t="shared" si="0"/>
        <v>0</v>
      </c>
      <c r="E26" s="99"/>
      <c r="F26" s="100"/>
    </row>
    <row r="27" spans="1:8" x14ac:dyDescent="0.25">
      <c r="A27" s="9" t="s">
        <v>36</v>
      </c>
      <c r="B27" s="10">
        <f>SUM(B12:B26)</f>
        <v>0</v>
      </c>
      <c r="C27" s="10">
        <f>SUM(C12:C26)</f>
        <v>0</v>
      </c>
      <c r="D27" s="10">
        <f>SUM(D12:D26)</f>
        <v>0</v>
      </c>
      <c r="E27" s="103"/>
      <c r="F27" s="100"/>
      <c r="G27" s="7"/>
    </row>
    <row r="28" spans="1:8" x14ac:dyDescent="0.25">
      <c r="H28" s="2"/>
    </row>
    <row r="29" spans="1:8" x14ac:dyDescent="0.25">
      <c r="F29" s="7"/>
    </row>
    <row r="30" spans="1:8" x14ac:dyDescent="0.25">
      <c r="A30" s="14" t="s">
        <v>37</v>
      </c>
    </row>
  </sheetData>
  <mergeCells count="17">
    <mergeCell ref="E23:F23"/>
    <mergeCell ref="E24:F24"/>
    <mergeCell ref="E25:F25"/>
    <mergeCell ref="E26:F26"/>
    <mergeCell ref="E27:F27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2"/>
  <sheetViews>
    <sheetView workbookViewId="0">
      <selection activeCell="C43" sqref="C43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  <col min="7" max="7" width="20.28515625" customWidth="1"/>
  </cols>
  <sheetData>
    <row r="1" spans="1:8" x14ac:dyDescent="0.25">
      <c r="B1" s="15" t="s">
        <v>44</v>
      </c>
    </row>
    <row r="3" spans="1:8" x14ac:dyDescent="0.25">
      <c r="B3" s="8"/>
    </row>
    <row r="4" spans="1:8" x14ac:dyDescent="0.25">
      <c r="B4">
        <v>2025</v>
      </c>
      <c r="C4" s="35">
        <f>'Accounting Statement'!C15</f>
        <v>697809</v>
      </c>
      <c r="D4">
        <v>2026</v>
      </c>
      <c r="E4" s="35">
        <f>'Accounting Statement'!D15</f>
        <v>706024</v>
      </c>
    </row>
    <row r="6" spans="1:8" x14ac:dyDescent="0.25">
      <c r="D6" t="s">
        <v>30</v>
      </c>
      <c r="E6" s="1">
        <f>E4-C4</f>
        <v>8215</v>
      </c>
    </row>
    <row r="7" spans="1:8" x14ac:dyDescent="0.25">
      <c r="D7" t="s">
        <v>31</v>
      </c>
      <c r="E7" s="6">
        <f>IF(AND(C4=0,E4=0),0,IF(C4=0,1,IF(E4=0,-1,(E4-C4)/C4)))</f>
        <v>1.1772562406045206E-2</v>
      </c>
      <c r="F7" t="str">
        <f>IF(E7&lt;-0.15,"yes explain",IF(E7&gt;0.15,"Yes explain","No explanation required"))</f>
        <v>No explanation required</v>
      </c>
    </row>
    <row r="9" spans="1:8" x14ac:dyDescent="0.25">
      <c r="B9" s="8" t="s">
        <v>32</v>
      </c>
    </row>
    <row r="10" spans="1:8" ht="15.75" x14ac:dyDescent="0.3">
      <c r="B10" s="18" t="s">
        <v>45</v>
      </c>
    </row>
    <row r="11" spans="1:8" x14ac:dyDescent="0.25">
      <c r="B11" s="69" t="s">
        <v>40</v>
      </c>
    </row>
    <row r="12" spans="1:8" x14ac:dyDescent="0.25">
      <c r="B12" s="8"/>
    </row>
    <row r="13" spans="1:8" s="3" customFormat="1" ht="26.25" x14ac:dyDescent="0.25">
      <c r="B13" s="4" t="s">
        <v>33</v>
      </c>
      <c r="C13" s="4" t="s">
        <v>34</v>
      </c>
      <c r="D13" s="5" t="s">
        <v>30</v>
      </c>
      <c r="E13" s="101" t="s">
        <v>35</v>
      </c>
      <c r="F13" s="102"/>
      <c r="G13" s="101" t="s">
        <v>46</v>
      </c>
      <c r="H13" s="102"/>
    </row>
    <row r="14" spans="1:8" s="17" customFormat="1" x14ac:dyDescent="0.25">
      <c r="A14" s="16"/>
      <c r="B14" s="13"/>
      <c r="C14" s="13"/>
      <c r="D14" s="67">
        <f>C14-B14</f>
        <v>0</v>
      </c>
      <c r="E14" s="105"/>
      <c r="F14" s="106"/>
      <c r="G14" s="16"/>
    </row>
    <row r="15" spans="1:8" s="11" customFormat="1" x14ac:dyDescent="0.25">
      <c r="B15" s="12"/>
      <c r="C15" s="12"/>
      <c r="D15" s="67">
        <f t="shared" ref="D15:D28" si="0">C15-B15</f>
        <v>0</v>
      </c>
      <c r="E15" s="99"/>
      <c r="F15" s="100"/>
    </row>
    <row r="16" spans="1:8" s="11" customFormat="1" x14ac:dyDescent="0.25">
      <c r="B16" s="12"/>
      <c r="C16" s="12"/>
      <c r="D16" s="67">
        <f t="shared" si="0"/>
        <v>0</v>
      </c>
      <c r="E16" s="99"/>
      <c r="F16" s="100"/>
    </row>
    <row r="17" spans="1:8" s="11" customFormat="1" x14ac:dyDescent="0.25">
      <c r="B17" s="12"/>
      <c r="C17" s="12"/>
      <c r="D17" s="67">
        <f t="shared" si="0"/>
        <v>0</v>
      </c>
      <c r="E17" s="99"/>
      <c r="F17" s="100"/>
    </row>
    <row r="18" spans="1:8" s="11" customFormat="1" x14ac:dyDescent="0.25">
      <c r="B18" s="12"/>
      <c r="C18" s="12"/>
      <c r="D18" s="67">
        <f t="shared" si="0"/>
        <v>0</v>
      </c>
      <c r="E18" s="99"/>
      <c r="F18" s="100"/>
    </row>
    <row r="19" spans="1:8" s="11" customFormat="1" x14ac:dyDescent="0.25">
      <c r="B19" s="12"/>
      <c r="C19" s="12"/>
      <c r="D19" s="67">
        <f t="shared" si="0"/>
        <v>0</v>
      </c>
      <c r="E19" s="99"/>
      <c r="F19" s="100"/>
    </row>
    <row r="20" spans="1:8" s="11" customFormat="1" x14ac:dyDescent="0.25">
      <c r="B20" s="12"/>
      <c r="C20" s="12"/>
      <c r="D20" s="67">
        <f t="shared" si="0"/>
        <v>0</v>
      </c>
      <c r="E20" s="99"/>
      <c r="F20" s="100"/>
    </row>
    <row r="21" spans="1:8" s="11" customFormat="1" x14ac:dyDescent="0.25">
      <c r="B21" s="12"/>
      <c r="C21" s="12"/>
      <c r="D21" s="67">
        <f t="shared" si="0"/>
        <v>0</v>
      </c>
      <c r="E21" s="99"/>
      <c r="F21" s="100"/>
    </row>
    <row r="22" spans="1:8" s="11" customFormat="1" x14ac:dyDescent="0.25">
      <c r="B22" s="12"/>
      <c r="C22" s="12"/>
      <c r="D22" s="67">
        <f t="shared" si="0"/>
        <v>0</v>
      </c>
      <c r="E22" s="99"/>
      <c r="F22" s="100"/>
    </row>
    <row r="23" spans="1:8" s="11" customFormat="1" x14ac:dyDescent="0.25">
      <c r="B23" s="12"/>
      <c r="C23" s="12"/>
      <c r="D23" s="67">
        <f t="shared" si="0"/>
        <v>0</v>
      </c>
      <c r="E23" s="99"/>
      <c r="F23" s="100"/>
    </row>
    <row r="24" spans="1:8" s="11" customFormat="1" x14ac:dyDescent="0.25">
      <c r="B24" s="12"/>
      <c r="C24" s="12"/>
      <c r="D24" s="67">
        <f t="shared" si="0"/>
        <v>0</v>
      </c>
      <c r="E24" s="99"/>
      <c r="F24" s="100"/>
    </row>
    <row r="25" spans="1:8" s="11" customFormat="1" x14ac:dyDescent="0.25">
      <c r="B25" s="12"/>
      <c r="C25" s="12"/>
      <c r="D25" s="67">
        <f t="shared" si="0"/>
        <v>0</v>
      </c>
      <c r="E25" s="99"/>
      <c r="F25" s="100"/>
    </row>
    <row r="26" spans="1:8" s="11" customFormat="1" x14ac:dyDescent="0.25">
      <c r="B26" s="12"/>
      <c r="C26" s="12"/>
      <c r="D26" s="67">
        <f t="shared" si="0"/>
        <v>0</v>
      </c>
      <c r="E26" s="99"/>
      <c r="F26" s="100"/>
    </row>
    <row r="27" spans="1:8" s="11" customFormat="1" x14ac:dyDescent="0.25">
      <c r="B27" s="12"/>
      <c r="C27" s="12"/>
      <c r="D27" s="67">
        <f t="shared" si="0"/>
        <v>0</v>
      </c>
      <c r="E27" s="99"/>
      <c r="F27" s="100"/>
    </row>
    <row r="28" spans="1:8" s="11" customFormat="1" x14ac:dyDescent="0.25">
      <c r="B28" s="12"/>
      <c r="C28" s="12"/>
      <c r="D28" s="67">
        <f t="shared" si="0"/>
        <v>0</v>
      </c>
      <c r="E28" s="99"/>
      <c r="F28" s="100"/>
    </row>
    <row r="29" spans="1:8" x14ac:dyDescent="0.25">
      <c r="A29" s="9" t="s">
        <v>36</v>
      </c>
      <c r="B29" s="10">
        <f>SUM(B14:B28)</f>
        <v>0</v>
      </c>
      <c r="C29" s="10">
        <f>SUM(C14:C28)</f>
        <v>0</v>
      </c>
      <c r="D29" s="68">
        <f>SUM(D14:D28)</f>
        <v>0</v>
      </c>
      <c r="E29" s="103"/>
      <c r="F29" s="100"/>
      <c r="G29" s="7"/>
    </row>
    <row r="30" spans="1:8" x14ac:dyDescent="0.25">
      <c r="H30" s="2"/>
    </row>
    <row r="31" spans="1:8" x14ac:dyDescent="0.25">
      <c r="F31" s="7"/>
    </row>
    <row r="32" spans="1:8" x14ac:dyDescent="0.25">
      <c r="A32" s="14" t="s">
        <v>37</v>
      </c>
    </row>
  </sheetData>
  <mergeCells count="18">
    <mergeCell ref="G13:H13"/>
    <mergeCell ref="E25:F25"/>
    <mergeCell ref="E26:F26"/>
    <mergeCell ref="E27:F27"/>
    <mergeCell ref="E28:F28"/>
    <mergeCell ref="E29:F2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F3E9B-1601-42C3-AE77-7A0F82083E92}">
  <sheetPr>
    <tabColor rgb="FFFF0000"/>
    <pageSetUpPr fitToPage="1"/>
  </sheetPr>
  <dimension ref="A1:F33"/>
  <sheetViews>
    <sheetView zoomScaleNormal="100" workbookViewId="0">
      <selection activeCell="J19" sqref="J19"/>
    </sheetView>
  </sheetViews>
  <sheetFormatPr defaultColWidth="9.140625" defaultRowHeight="16.5" x14ac:dyDescent="0.3"/>
  <cols>
    <col min="1" max="1" width="9.42578125" style="58" customWidth="1"/>
    <col min="2" max="2" width="54.28515625" style="58" customWidth="1"/>
    <col min="3" max="3" width="8" style="58" customWidth="1"/>
    <col min="4" max="4" width="12.140625" style="58" customWidth="1"/>
    <col min="5" max="5" width="12.5703125" style="58" customWidth="1"/>
    <col min="6" max="6" width="13.85546875" style="58" bestFit="1" customWidth="1"/>
    <col min="7" max="16384" width="9.140625" style="58"/>
  </cols>
  <sheetData>
    <row r="1" spans="1:6" ht="38.25" customHeight="1" x14ac:dyDescent="0.3">
      <c r="A1" s="60" t="s">
        <v>47</v>
      </c>
    </row>
    <row r="2" spans="1:6" x14ac:dyDescent="0.3">
      <c r="A2" s="110" t="s">
        <v>93</v>
      </c>
      <c r="B2" s="111"/>
      <c r="C2" s="111"/>
      <c r="D2" s="111"/>
      <c r="E2" s="111"/>
      <c r="F2" s="111"/>
    </row>
    <row r="3" spans="1:6" x14ac:dyDescent="0.3">
      <c r="A3" s="59"/>
    </row>
    <row r="4" spans="1:6" x14ac:dyDescent="0.3">
      <c r="A4" s="58" t="s">
        <v>48</v>
      </c>
      <c r="B4" s="84">
        <v>983893</v>
      </c>
      <c r="C4" s="58" t="s">
        <v>49</v>
      </c>
      <c r="D4" s="85">
        <v>903214</v>
      </c>
    </row>
    <row r="6" spans="1:6" x14ac:dyDescent="0.3">
      <c r="D6" s="59" t="s">
        <v>50</v>
      </c>
      <c r="E6" s="59" t="s">
        <v>50</v>
      </c>
      <c r="F6" s="59" t="s">
        <v>50</v>
      </c>
    </row>
    <row r="7" spans="1:6" x14ac:dyDescent="0.3">
      <c r="A7" s="59" t="s">
        <v>94</v>
      </c>
    </row>
    <row r="8" spans="1:6" ht="33" x14ac:dyDescent="0.3">
      <c r="A8" s="75" t="s">
        <v>73</v>
      </c>
      <c r="B8" s="76" t="s">
        <v>74</v>
      </c>
      <c r="D8" s="77" t="s">
        <v>97</v>
      </c>
    </row>
    <row r="9" spans="1:6" ht="33" x14ac:dyDescent="0.3">
      <c r="A9" s="78">
        <v>3001</v>
      </c>
      <c r="B9" s="79" t="s">
        <v>75</v>
      </c>
      <c r="D9" s="80">
        <v>10990.79</v>
      </c>
    </row>
    <row r="10" spans="1:6" x14ac:dyDescent="0.3">
      <c r="A10" s="78">
        <v>3011</v>
      </c>
      <c r="B10" s="81" t="s">
        <v>76</v>
      </c>
      <c r="D10" s="80">
        <v>5000</v>
      </c>
    </row>
    <row r="11" spans="1:6" x14ac:dyDescent="0.3">
      <c r="A11" s="78">
        <v>3012</v>
      </c>
      <c r="B11" s="81" t="s">
        <v>77</v>
      </c>
      <c r="D11" s="80">
        <v>143255</v>
      </c>
    </row>
    <row r="12" spans="1:6" x14ac:dyDescent="0.3">
      <c r="A12" s="78">
        <v>3014</v>
      </c>
      <c r="B12" s="81" t="s">
        <v>78</v>
      </c>
      <c r="D12" s="80">
        <v>27913.84</v>
      </c>
    </row>
    <row r="13" spans="1:6" x14ac:dyDescent="0.3">
      <c r="A13" s="78">
        <v>3016</v>
      </c>
      <c r="B13" s="81" t="s">
        <v>79</v>
      </c>
      <c r="D13" s="80">
        <v>124063.92</v>
      </c>
    </row>
    <row r="14" spans="1:6" x14ac:dyDescent="0.3">
      <c r="A14" s="78">
        <v>3017</v>
      </c>
      <c r="B14" s="81" t="s">
        <v>80</v>
      </c>
      <c r="D14" s="80">
        <v>236.13</v>
      </c>
    </row>
    <row r="15" spans="1:6" x14ac:dyDescent="0.3">
      <c r="A15" s="78">
        <v>3018</v>
      </c>
      <c r="B15" s="81" t="s">
        <v>81</v>
      </c>
      <c r="D15" s="80">
        <v>2189</v>
      </c>
    </row>
    <row r="16" spans="1:6" x14ac:dyDescent="0.3">
      <c r="A16" s="78">
        <v>3019</v>
      </c>
      <c r="B16" s="81" t="s">
        <v>82</v>
      </c>
      <c r="D16" s="80">
        <v>18000</v>
      </c>
    </row>
    <row r="17" spans="1:6" x14ac:dyDescent="0.3">
      <c r="A17" s="78">
        <v>3020</v>
      </c>
      <c r="B17" s="81" t="s">
        <v>83</v>
      </c>
      <c r="D17" s="80">
        <v>6500</v>
      </c>
    </row>
    <row r="18" spans="1:6" x14ac:dyDescent="0.3">
      <c r="A18" s="78">
        <v>3022</v>
      </c>
      <c r="B18" s="81" t="s">
        <v>84</v>
      </c>
      <c r="D18" s="80">
        <v>22626</v>
      </c>
    </row>
    <row r="19" spans="1:6" x14ac:dyDescent="0.3">
      <c r="A19" s="78">
        <v>3023</v>
      </c>
      <c r="B19" s="81" t="s">
        <v>85</v>
      </c>
      <c r="D19" s="80">
        <v>12150</v>
      </c>
    </row>
    <row r="20" spans="1:6" x14ac:dyDescent="0.3">
      <c r="A20" s="78">
        <v>3079</v>
      </c>
      <c r="B20" s="81" t="s">
        <v>86</v>
      </c>
      <c r="D20" s="80">
        <v>39421.49</v>
      </c>
    </row>
    <row r="21" spans="1:6" x14ac:dyDescent="0.3">
      <c r="A21" s="78">
        <v>3081</v>
      </c>
      <c r="B21" s="81" t="s">
        <v>87</v>
      </c>
      <c r="D21" s="80">
        <v>80000</v>
      </c>
    </row>
    <row r="22" spans="1:6" x14ac:dyDescent="0.3">
      <c r="A22" s="78">
        <v>3082</v>
      </c>
      <c r="B22" s="81" t="s">
        <v>88</v>
      </c>
      <c r="D22" s="80">
        <v>23700</v>
      </c>
    </row>
    <row r="23" spans="1:6" x14ac:dyDescent="0.3">
      <c r="A23" s="78">
        <v>3086</v>
      </c>
      <c r="B23" s="81" t="s">
        <v>89</v>
      </c>
      <c r="D23" s="80">
        <v>8500</v>
      </c>
    </row>
    <row r="24" spans="1:6" x14ac:dyDescent="0.3">
      <c r="A24" s="78">
        <v>3087</v>
      </c>
      <c r="B24" s="81" t="s">
        <v>90</v>
      </c>
      <c r="D24" s="80">
        <v>25000</v>
      </c>
    </row>
    <row r="25" spans="1:6" x14ac:dyDescent="0.3">
      <c r="A25" s="78">
        <v>3089</v>
      </c>
      <c r="B25" s="81" t="s">
        <v>91</v>
      </c>
      <c r="D25" s="80">
        <v>50000</v>
      </c>
    </row>
    <row r="26" spans="1:6" x14ac:dyDescent="0.3">
      <c r="A26" s="78">
        <v>3090</v>
      </c>
      <c r="B26" s="81" t="s">
        <v>92</v>
      </c>
      <c r="D26" s="80">
        <v>250000</v>
      </c>
    </row>
    <row r="27" spans="1:6" x14ac:dyDescent="0.3">
      <c r="E27" s="82">
        <f>SUM(D9:D26)</f>
        <v>849546.16999999993</v>
      </c>
    </row>
    <row r="28" spans="1:6" x14ac:dyDescent="0.3">
      <c r="A28" s="59" t="s">
        <v>96</v>
      </c>
      <c r="D28" s="81">
        <v>134347.35</v>
      </c>
    </row>
    <row r="30" spans="1:6" x14ac:dyDescent="0.3">
      <c r="A30" s="59" t="s">
        <v>95</v>
      </c>
      <c r="D30" s="81">
        <v>0</v>
      </c>
    </row>
    <row r="31" spans="1:6" x14ac:dyDescent="0.3">
      <c r="E31" s="81">
        <f>D28-D30</f>
        <v>134347.35</v>
      </c>
    </row>
    <row r="32" spans="1:6" ht="17.25" thickBot="1" x14ac:dyDescent="0.35">
      <c r="A32" s="59" t="s">
        <v>51</v>
      </c>
      <c r="F32" s="83">
        <f>E27+E31</f>
        <v>983893.5199999999</v>
      </c>
    </row>
    <row r="33" ht="17.25" thickTop="1" x14ac:dyDescent="0.3"/>
  </sheetData>
  <mergeCells count="1">
    <mergeCell ref="A2:F2"/>
  </mergeCells>
  <pageMargins left="0.23622047244094491" right="0.23622047244094491" top="0.23622047244094491" bottom="0.23622047244094491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topLeftCell="A6" workbookViewId="0">
      <selection activeCell="B38" sqref="B38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  <col min="7" max="7" width="22" bestFit="1" customWidth="1"/>
    <col min="8" max="8" width="13.7109375" customWidth="1"/>
  </cols>
  <sheetData>
    <row r="1" spans="1:8" x14ac:dyDescent="0.25">
      <c r="B1" s="15" t="s">
        <v>52</v>
      </c>
    </row>
    <row r="3" spans="1:8" x14ac:dyDescent="0.25">
      <c r="B3" s="8"/>
    </row>
    <row r="4" spans="1:8" x14ac:dyDescent="0.25">
      <c r="B4">
        <v>2025</v>
      </c>
      <c r="C4" s="35">
        <f>'Accounting Statement'!C19</f>
        <v>4709939</v>
      </c>
      <c r="D4">
        <v>2026</v>
      </c>
      <c r="E4" s="35">
        <f>'Accounting Statement'!D19</f>
        <v>4720127</v>
      </c>
    </row>
    <row r="6" spans="1:8" x14ac:dyDescent="0.25">
      <c r="D6" t="s">
        <v>30</v>
      </c>
      <c r="E6" s="1">
        <f>E4-C4</f>
        <v>10188</v>
      </c>
    </row>
    <row r="7" spans="1:8" x14ac:dyDescent="0.25">
      <c r="D7" t="s">
        <v>31</v>
      </c>
      <c r="E7" s="6">
        <f>IF(AND(C4=0,E4=0),0,IF(C4=0,1,IF(E4=0,-1,(E4-C4)/C4)))</f>
        <v>2.1630853393218045E-3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25">
      <c r="B9" s="8" t="s">
        <v>32</v>
      </c>
    </row>
    <row r="10" spans="1:8" ht="15.75" x14ac:dyDescent="0.3">
      <c r="B10" s="19" t="s">
        <v>53</v>
      </c>
    </row>
    <row r="11" spans="1:8" ht="15.75" x14ac:dyDescent="0.3">
      <c r="B11" s="18" t="s">
        <v>54</v>
      </c>
    </row>
    <row r="12" spans="1:8" s="3" customFormat="1" ht="26.25" customHeight="1" x14ac:dyDescent="0.25">
      <c r="B12" s="4" t="s">
        <v>33</v>
      </c>
      <c r="C12" s="4" t="s">
        <v>34</v>
      </c>
      <c r="D12" s="5" t="s">
        <v>30</v>
      </c>
      <c r="E12" s="101" t="s">
        <v>35</v>
      </c>
      <c r="F12" s="102"/>
      <c r="G12" s="65" t="s">
        <v>55</v>
      </c>
      <c r="H12" s="66" t="s">
        <v>56</v>
      </c>
    </row>
    <row r="13" spans="1:8" s="17" customFormat="1" x14ac:dyDescent="0.25">
      <c r="A13" s="16"/>
      <c r="B13" s="13"/>
      <c r="C13" s="13"/>
      <c r="D13" s="13">
        <f>C13-B13</f>
        <v>0</v>
      </c>
      <c r="E13" s="105"/>
      <c r="F13" s="106"/>
      <c r="G13" s="16"/>
    </row>
    <row r="14" spans="1:8" s="11" customFormat="1" x14ac:dyDescent="0.25">
      <c r="B14" s="12"/>
      <c r="C14" s="12"/>
      <c r="D14" s="13">
        <f t="shared" ref="D14:D27" si="0">C14-B14</f>
        <v>0</v>
      </c>
      <c r="E14" s="99"/>
      <c r="F14" s="100"/>
    </row>
    <row r="15" spans="1:8" s="11" customFormat="1" x14ac:dyDescent="0.25">
      <c r="B15" s="12"/>
      <c r="C15" s="12"/>
      <c r="D15" s="13">
        <f t="shared" si="0"/>
        <v>0</v>
      </c>
      <c r="E15" s="99"/>
      <c r="F15" s="100"/>
    </row>
    <row r="16" spans="1:8" s="11" customFormat="1" x14ac:dyDescent="0.25">
      <c r="B16" s="12"/>
      <c r="C16" s="12"/>
      <c r="D16" s="13">
        <f t="shared" si="0"/>
        <v>0</v>
      </c>
      <c r="E16" s="99"/>
      <c r="F16" s="100"/>
    </row>
    <row r="17" spans="1:12" s="11" customFormat="1" x14ac:dyDescent="0.25">
      <c r="B17" s="12"/>
      <c r="C17" s="12"/>
      <c r="D17" s="13">
        <f t="shared" si="0"/>
        <v>0</v>
      </c>
      <c r="E17" s="99"/>
      <c r="F17" s="100"/>
    </row>
    <row r="18" spans="1:12" s="11" customFormat="1" x14ac:dyDescent="0.25">
      <c r="B18" s="12"/>
      <c r="C18" s="12"/>
      <c r="D18" s="13">
        <f t="shared" si="0"/>
        <v>0</v>
      </c>
      <c r="E18" s="99"/>
      <c r="F18" s="100"/>
      <c r="L18" s="20"/>
    </row>
    <row r="19" spans="1:12" s="11" customFormat="1" x14ac:dyDescent="0.25">
      <c r="B19" s="12"/>
      <c r="C19" s="12"/>
      <c r="D19" s="13">
        <f t="shared" si="0"/>
        <v>0</v>
      </c>
      <c r="E19" s="99"/>
      <c r="F19" s="100"/>
    </row>
    <row r="20" spans="1:12" s="11" customFormat="1" x14ac:dyDescent="0.25">
      <c r="B20" s="12"/>
      <c r="C20" s="12"/>
      <c r="D20" s="13">
        <f t="shared" si="0"/>
        <v>0</v>
      </c>
      <c r="E20" s="99"/>
      <c r="F20" s="100"/>
    </row>
    <row r="21" spans="1:12" s="11" customFormat="1" x14ac:dyDescent="0.25">
      <c r="B21" s="12"/>
      <c r="C21" s="12"/>
      <c r="D21" s="13">
        <f t="shared" si="0"/>
        <v>0</v>
      </c>
      <c r="E21" s="99"/>
      <c r="F21" s="100"/>
    </row>
    <row r="22" spans="1:12" s="11" customFormat="1" x14ac:dyDescent="0.25">
      <c r="B22" s="12"/>
      <c r="C22" s="12"/>
      <c r="D22" s="13">
        <f t="shared" si="0"/>
        <v>0</v>
      </c>
      <c r="E22" s="99"/>
      <c r="F22" s="100"/>
    </row>
    <row r="23" spans="1:12" s="11" customFormat="1" x14ac:dyDescent="0.25">
      <c r="B23" s="12"/>
      <c r="C23" s="12"/>
      <c r="D23" s="13">
        <f t="shared" si="0"/>
        <v>0</v>
      </c>
      <c r="E23" s="99"/>
      <c r="F23" s="100"/>
    </row>
    <row r="24" spans="1:12" s="11" customFormat="1" x14ac:dyDescent="0.25">
      <c r="B24" s="12"/>
      <c r="C24" s="12"/>
      <c r="D24" s="13">
        <f t="shared" si="0"/>
        <v>0</v>
      </c>
      <c r="E24" s="99"/>
      <c r="F24" s="100"/>
    </row>
    <row r="25" spans="1:12" s="11" customFormat="1" x14ac:dyDescent="0.25">
      <c r="B25" s="12"/>
      <c r="C25" s="12"/>
      <c r="D25" s="13">
        <f t="shared" si="0"/>
        <v>0</v>
      </c>
      <c r="E25" s="99"/>
      <c r="F25" s="100"/>
    </row>
    <row r="26" spans="1:12" s="11" customFormat="1" x14ac:dyDescent="0.25">
      <c r="B26" s="12"/>
      <c r="C26" s="12"/>
      <c r="D26" s="13">
        <f t="shared" si="0"/>
        <v>0</v>
      </c>
      <c r="E26" s="99"/>
      <c r="F26" s="100"/>
    </row>
    <row r="27" spans="1:12" s="11" customFormat="1" x14ac:dyDescent="0.25">
      <c r="B27" s="12"/>
      <c r="C27" s="12"/>
      <c r="D27" s="13">
        <f t="shared" si="0"/>
        <v>0</v>
      </c>
      <c r="E27" s="99"/>
      <c r="F27" s="100"/>
    </row>
    <row r="28" spans="1:12" x14ac:dyDescent="0.25">
      <c r="A28" s="9" t="s">
        <v>36</v>
      </c>
      <c r="B28" s="10">
        <f>SUM(B13:B27)</f>
        <v>0</v>
      </c>
      <c r="C28" s="10">
        <f>SUM(C13:C27)</f>
        <v>0</v>
      </c>
      <c r="D28" s="10">
        <f>SUM(D13:D27)</f>
        <v>0</v>
      </c>
      <c r="E28" s="103"/>
      <c r="F28" s="100"/>
      <c r="G28" s="7"/>
    </row>
    <row r="29" spans="1:12" x14ac:dyDescent="0.25">
      <c r="H29" s="2"/>
    </row>
    <row r="30" spans="1:12" x14ac:dyDescent="0.25">
      <c r="A30" s="14" t="s">
        <v>37</v>
      </c>
      <c r="F30" s="7"/>
    </row>
    <row r="32" spans="1:12" ht="15.75" x14ac:dyDescent="0.3">
      <c r="B32" s="18" t="s">
        <v>57</v>
      </c>
    </row>
    <row r="33" spans="1:8" x14ac:dyDescent="0.25">
      <c r="B33" t="s">
        <v>58</v>
      </c>
    </row>
    <row r="34" spans="1:8" x14ac:dyDescent="0.25">
      <c r="B34">
        <v>2025</v>
      </c>
      <c r="C34" s="35">
        <f>'Accounting Statement'!C48</f>
        <v>0</v>
      </c>
      <c r="D34">
        <v>2026</v>
      </c>
      <c r="E34" s="35">
        <f>'Accounting Statement'!D48</f>
        <v>0</v>
      </c>
    </row>
    <row r="36" spans="1:8" ht="30" x14ac:dyDescent="0.25">
      <c r="A36" s="3"/>
      <c r="B36" s="4" t="s">
        <v>33</v>
      </c>
      <c r="C36" s="4" t="s">
        <v>34</v>
      </c>
      <c r="D36" s="5" t="s">
        <v>30</v>
      </c>
      <c r="E36" s="101" t="s">
        <v>35</v>
      </c>
      <c r="F36" s="102"/>
      <c r="G36" s="65" t="s">
        <v>55</v>
      </c>
      <c r="H36" s="66" t="s">
        <v>56</v>
      </c>
    </row>
    <row r="37" spans="1:8" x14ac:dyDescent="0.25">
      <c r="A37" s="16"/>
      <c r="B37" s="13"/>
      <c r="C37" s="13"/>
      <c r="D37" s="13">
        <f>C37-B37</f>
        <v>0</v>
      </c>
      <c r="E37" s="105"/>
      <c r="F37" s="106"/>
      <c r="G37" s="16"/>
      <c r="H37" s="17"/>
    </row>
    <row r="38" spans="1:8" x14ac:dyDescent="0.25">
      <c r="A38" s="11"/>
      <c r="B38" s="12"/>
      <c r="C38" s="12"/>
      <c r="D38" s="13">
        <f t="shared" ref="D38:D39" si="1">C38-B38</f>
        <v>0</v>
      </c>
      <c r="E38" s="99"/>
      <c r="F38" s="100"/>
      <c r="G38" s="11"/>
      <c r="H38" s="11"/>
    </row>
    <row r="39" spans="1:8" x14ac:dyDescent="0.25">
      <c r="A39" s="11"/>
      <c r="B39" s="12"/>
      <c r="C39" s="12"/>
      <c r="D39" s="13">
        <f t="shared" si="1"/>
        <v>0</v>
      </c>
      <c r="E39" s="99"/>
      <c r="F39" s="100"/>
      <c r="G39" s="11"/>
      <c r="H39" s="11"/>
    </row>
    <row r="40" spans="1:8" x14ac:dyDescent="0.25">
      <c r="A40" s="9" t="s">
        <v>36</v>
      </c>
      <c r="B40" s="10">
        <f>SUM(B37:B39)</f>
        <v>0</v>
      </c>
      <c r="C40" s="10">
        <f>SUM(C37:C39)</f>
        <v>0</v>
      </c>
      <c r="D40" s="10">
        <f>SUM(D37:D39)</f>
        <v>0</v>
      </c>
      <c r="E40" s="103"/>
      <c r="F40" s="100"/>
      <c r="G40" s="7"/>
    </row>
  </sheetData>
  <mergeCells count="22">
    <mergeCell ref="E40:F40"/>
    <mergeCell ref="E39:F39"/>
    <mergeCell ref="E36:F36"/>
    <mergeCell ref="E37:F37"/>
    <mergeCell ref="E38:F38"/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B5" sqref="B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59</v>
      </c>
    </row>
    <row r="3" spans="1:7" x14ac:dyDescent="0.25">
      <c r="B3" s="8"/>
    </row>
    <row r="4" spans="1:7" x14ac:dyDescent="0.25">
      <c r="B4">
        <v>2025</v>
      </c>
      <c r="C4" s="35">
        <f>'Accounting Statement'!C20</f>
        <v>0</v>
      </c>
      <c r="D4">
        <v>2026</v>
      </c>
      <c r="E4" s="35">
        <f>'Accounting Statement'!D20</f>
        <v>0</v>
      </c>
    </row>
    <row r="6" spans="1:7" x14ac:dyDescent="0.25">
      <c r="D6" t="s">
        <v>30</v>
      </c>
      <c r="E6" s="1">
        <f>F4-C4</f>
        <v>0</v>
      </c>
    </row>
    <row r="7" spans="1:7" x14ac:dyDescent="0.25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25">
      <c r="B9" s="8" t="s">
        <v>32</v>
      </c>
    </row>
    <row r="10" spans="1:7" ht="15.75" x14ac:dyDescent="0.3">
      <c r="B10" s="18" t="s">
        <v>60</v>
      </c>
    </row>
    <row r="11" spans="1:7" s="3" customFormat="1" ht="26.25" x14ac:dyDescent="0.25">
      <c r="B11" s="4" t="s">
        <v>33</v>
      </c>
      <c r="C11" s="4" t="s">
        <v>34</v>
      </c>
      <c r="D11" s="5" t="s">
        <v>30</v>
      </c>
      <c r="E11" s="101" t="s">
        <v>35</v>
      </c>
      <c r="F11" s="102"/>
    </row>
    <row r="12" spans="1:7" s="17" customFormat="1" x14ac:dyDescent="0.25">
      <c r="A12" s="16"/>
      <c r="B12" s="13"/>
      <c r="C12" s="13"/>
      <c r="D12" s="13">
        <f>C12-B12</f>
        <v>0</v>
      </c>
      <c r="E12" s="105"/>
      <c r="F12" s="106"/>
      <c r="G12" s="16"/>
    </row>
    <row r="13" spans="1:7" s="11" customFormat="1" x14ac:dyDescent="0.25">
      <c r="B13" s="12"/>
      <c r="C13" s="12"/>
      <c r="D13" s="13">
        <f t="shared" ref="D13:D18" si="0">C13-B13</f>
        <v>0</v>
      </c>
      <c r="E13" s="99"/>
      <c r="F13" s="100"/>
    </row>
    <row r="14" spans="1:7" s="11" customFormat="1" x14ac:dyDescent="0.25">
      <c r="B14" s="12"/>
      <c r="C14" s="12"/>
      <c r="D14" s="13">
        <f t="shared" si="0"/>
        <v>0</v>
      </c>
      <c r="E14" s="99"/>
      <c r="F14" s="100"/>
    </row>
    <row r="15" spans="1:7" s="11" customFormat="1" x14ac:dyDescent="0.25">
      <c r="B15" s="12"/>
      <c r="C15" s="12"/>
      <c r="D15" s="13">
        <f t="shared" si="0"/>
        <v>0</v>
      </c>
      <c r="E15" s="99"/>
      <c r="F15" s="100"/>
    </row>
    <row r="16" spans="1:7" s="11" customFormat="1" x14ac:dyDescent="0.25">
      <c r="B16" s="12"/>
      <c r="C16" s="12"/>
      <c r="D16" s="13">
        <f t="shared" si="0"/>
        <v>0</v>
      </c>
      <c r="E16" s="99"/>
      <c r="F16" s="100"/>
    </row>
    <row r="17" spans="1:8" s="11" customFormat="1" x14ac:dyDescent="0.25">
      <c r="B17" s="12"/>
      <c r="C17" s="12"/>
      <c r="D17" s="13">
        <f t="shared" si="0"/>
        <v>0</v>
      </c>
      <c r="E17" s="99"/>
      <c r="F17" s="100"/>
    </row>
    <row r="18" spans="1:8" s="11" customFormat="1" x14ac:dyDescent="0.25">
      <c r="B18" s="12"/>
      <c r="C18" s="12"/>
      <c r="D18" s="13">
        <f t="shared" si="0"/>
        <v>0</v>
      </c>
      <c r="E18" s="99"/>
      <c r="F18" s="100"/>
    </row>
    <row r="19" spans="1:8" x14ac:dyDescent="0.25">
      <c r="A19" s="9" t="s">
        <v>36</v>
      </c>
      <c r="B19" s="10">
        <f>SUM(B12:B18)</f>
        <v>0</v>
      </c>
      <c r="C19" s="10">
        <f>SUM(C12:C18)</f>
        <v>0</v>
      </c>
      <c r="D19" s="10">
        <f>SUM(D12:D18)</f>
        <v>0</v>
      </c>
      <c r="E19" s="103"/>
      <c r="F19" s="100"/>
      <c r="G19" s="7"/>
    </row>
    <row r="20" spans="1:8" x14ac:dyDescent="0.25">
      <c r="H20" s="2"/>
    </row>
    <row r="21" spans="1:8" x14ac:dyDescent="0.25">
      <c r="F21" s="7"/>
    </row>
    <row r="22" spans="1:8" x14ac:dyDescent="0.25">
      <c r="A22" s="14" t="s">
        <v>37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0bf440-f76c-482a-9ce2-35c54b6728dc">
      <Terms xmlns="http://schemas.microsoft.com/office/infopath/2007/PartnerControls"/>
    </lcf76f155ced4ddcb4097134ff3c332f>
    <TaxCatchAll xmlns="9c812a9a-031c-4ac9-8d4d-6863ba6e92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91CA46ECE8E43B8599341AF5E98AE" ma:contentTypeVersion="18" ma:contentTypeDescription="Create a new document." ma:contentTypeScope="" ma:versionID="3660fb3432387eb523cba9c5fe432612">
  <xsd:schema xmlns:xsd="http://www.w3.org/2001/XMLSchema" xmlns:xs="http://www.w3.org/2001/XMLSchema" xmlns:p="http://schemas.microsoft.com/office/2006/metadata/properties" xmlns:ns2="f80bf440-f76c-482a-9ce2-35c54b6728dc" xmlns:ns3="9c812a9a-031c-4ac9-8d4d-6863ba6e9288" targetNamespace="http://schemas.microsoft.com/office/2006/metadata/properties" ma:root="true" ma:fieldsID="717ee3b36b5c965106d8fd2be95f1f6e" ns2:_="" ns3:_="">
    <xsd:import namespace="f80bf440-f76c-482a-9ce2-35c54b6728dc"/>
    <xsd:import namespace="9c812a9a-031c-4ac9-8d4d-6863ba6e92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bf440-f76c-482a-9ce2-35c54b6728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f1744ca-e981-46e7-8327-cd4cc389d2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12a9a-031c-4ac9-8d4d-6863ba6e9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fd7847a-2430-4a49-ba58-33dd6ca6afc0}" ma:internalName="TaxCatchAll" ma:showField="CatchAllData" ma:web="9c812a9a-031c-4ac9-8d4d-6863ba6e92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5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552E45BF-1979-4772-91CA-25B57A9F0992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  <ds:schemaRef ds:uri="f80bf440-f76c-482a-9ce2-35c54b6728dc"/>
    <ds:schemaRef ds:uri="9c812a9a-031c-4ac9-8d4d-6863ba6e9288"/>
  </ds:schemaRefs>
</ds:datastoreItem>
</file>

<file path=customXml/itemProps2.xml><?xml version="1.0" encoding="utf-8"?>
<ds:datastoreItem xmlns:ds="http://schemas.openxmlformats.org/officeDocument/2006/customXml" ds:itemID="{ADEC4ECC-74D1-4879-B641-E330CD1A33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D5CB62-8176-4021-9069-972F8FE774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bf440-f76c-482a-9ce2-35c54b6728dc"/>
    <ds:schemaRef ds:uri="9c812a9a-031c-4ac9-8d4d-6863ba6e9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F1AD0D3-C2B2-41A7-8D84-5B653192951F}">
  <ds:schemaRefs/>
</ds:datastoreItem>
</file>

<file path=customXml/itemProps5.xml><?xml version="1.0" encoding="utf-8"?>
<ds:datastoreItem xmlns:ds="http://schemas.openxmlformats.org/officeDocument/2006/customXml" ds:itemID="{460E185F-155A-4A0D-81DB-4F839B431F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 </vt:lpstr>
      <vt:lpstr>Box 9 Fixed assets</vt:lpstr>
      <vt:lpstr>Box 10 Borrowings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Paterson</dc:creator>
  <cp:keywords/>
  <dc:description/>
  <cp:lastModifiedBy>Rachel Pullen</cp:lastModifiedBy>
  <cp:revision/>
  <cp:lastPrinted>2026-06-01T13:19:55Z</cp:lastPrinted>
  <dcterms:created xsi:type="dcterms:W3CDTF">2023-03-10T09:35:56Z</dcterms:created>
  <dcterms:modified xsi:type="dcterms:W3CDTF">2026-06-04T18:54:34Z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  <property fmtid="{D5CDD505-2E9C-101B-9397-08002B2CF9AE}" pid="7" name="ContentTypeId">
    <vt:lpwstr>0x0101009A891CA46ECE8E43B8599341AF5E98AE</vt:lpwstr>
  </property>
  <property fmtid="{D5CDD505-2E9C-101B-9397-08002B2CF9AE}" pid="8" name="MediaServiceImageTags">
    <vt:lpwstr/>
  </property>
</Properties>
</file>